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Z:\Transfer\Restrukturyzacja MZ\Zadania restrukturyzacyjne 2023 PLAN\Wysłane\"/>
    </mc:Choice>
  </mc:AlternateContent>
  <xr:revisionPtr revIDLastSave="0" documentId="13_ncr:1_{F6471B5A-C982-494C-98B0-84C561A4480D}" xr6:coauthVersionLast="47" xr6:coauthVersionMax="47" xr10:uidLastSave="{00000000-0000-0000-0000-000000000000}"/>
  <bookViews>
    <workbookView xWindow="-120" yWindow="-120" windowWidth="29040" windowHeight="15720" xr2:uid="{00000000-000D-0000-FFFF-FFFF00000000}"/>
  </bookViews>
  <sheets>
    <sheet name="Program restrukturyzacji" sheetId="2" r:id="rId1"/>
    <sheet name="Prognoza - RZiS" sheetId="3" r:id="rId2"/>
    <sheet name="Prognoza - zobowiązania " sheetId="4" r:id="rId3"/>
  </sheets>
  <definedNames>
    <definedName name="_xlnm._FilterDatabase" localSheetId="0" hidden="1">'Program restrukturyzacji'!$A$7:$AF$69</definedName>
    <definedName name="Z_027756D3_7B86_4F52_9244_34AE9716CF63_.wvu.FilterData" localSheetId="0" hidden="1">'Program restrukturyzacji'!$A$7:$AG$69</definedName>
    <definedName name="Z_10EB9ABC_73C4_4B54_9E20_1BBFFEEE3F92_.wvu.FilterData" localSheetId="0" hidden="1">'Program restrukturyzacji'!$A$7:$AG$69</definedName>
    <definedName name="Z_15C47BE8_5F6E_49C7_A7AA_7D35FA36EEBA_.wvu.FilterData" localSheetId="0" hidden="1">'Program restrukturyzacji'!$A$7:$AG$69</definedName>
    <definedName name="Z_1A24493F_883C_435C_A79E_9C699E800C14_.wvu.FilterData" localSheetId="0" hidden="1">'Program restrukturyzacji'!$A$7:$AG$69</definedName>
    <definedName name="Z_1C4A5163_B3D1_42AB_AEDB_DDE197B0EEBF_.wvu.FilterData" localSheetId="0" hidden="1">'Program restrukturyzacji'!$A$7:$AG$69</definedName>
    <definedName name="Z_1F3500A7_AB41_4261_9252_6764DB7ED75E_.wvu.FilterData" localSheetId="0" hidden="1">'Program restrukturyzacji'!$A$7:$AG$69</definedName>
    <definedName name="Z_279648F9_E83E_4180_89D5_6A599FBF6D51_.wvu.FilterData" localSheetId="0" hidden="1">'Program restrukturyzacji'!$A$7:$AG$69</definedName>
    <definedName name="Z_2A06B7B4_48FD_4811_973E_F51A0BEB0C13_.wvu.FilterData" localSheetId="0" hidden="1">'Program restrukturyzacji'!$A$7:$AG$69</definedName>
    <definedName name="Z_2ADFF88C_C15A_4E11_A8C6_3B90178D9C2A_.wvu.FilterData" localSheetId="0" hidden="1">'Program restrukturyzacji'!$A$7:$AG$69</definedName>
    <definedName name="Z_2C682F6A_8F91_4104_A9CD_5BB218C584A2_.wvu.FilterData" localSheetId="0" hidden="1">'Program restrukturyzacji'!$A$7:$AG$69</definedName>
    <definedName name="Z_3D1C2BE9_82F6_45F4_9223_16A044C00EEA_.wvu.FilterData" localSheetId="0" hidden="1">'Program restrukturyzacji'!$A$7:$AG$69</definedName>
    <definedName name="Z_41043A64_BC2C_44BE_BE17_D86A3DFA67C6_.wvu.FilterData" localSheetId="0" hidden="1">'Program restrukturyzacji'!$A$7:$AG$69</definedName>
    <definedName name="Z_42BFA6C5_80A9_424D_A465_5A33345C5A52_.wvu.FilterData" localSheetId="0" hidden="1">'Program restrukturyzacji'!$A$7:$AG$69</definedName>
    <definedName name="Z_46199198_C5A0_403F_98A3_D8105519A833_.wvu.FilterData" localSheetId="0" hidden="1">'Program restrukturyzacji'!$A$7:$AF$69</definedName>
    <definedName name="Z_48BF1A47_5B32_4A01_A537_92DAAA27B3AF_.wvu.FilterData" localSheetId="0" hidden="1">'Program restrukturyzacji'!$A$7:$AG$69</definedName>
    <definedName name="Z_4EDBEBA6_21D0_4591_9380_344085929817_.wvu.FilterData" localSheetId="0" hidden="1">'Program restrukturyzacji'!$A$7:$AG$69</definedName>
    <definedName name="Z_51DC1E0B_36BC_4B25_8CEC_CEA7FC7B6471_.wvu.FilterData" localSheetId="0" hidden="1">'Program restrukturyzacji'!$A$7:$AF$69</definedName>
    <definedName name="Z_59675003_CDFF_4173_A8AF_3AEF2E1C3592_.wvu.FilterData" localSheetId="0" hidden="1">'Program restrukturyzacji'!$A$7:$AG$69</definedName>
    <definedName name="Z_5A87C66E_C65F_4055_AA46_D982AD49787E_.wvu.FilterData" localSheetId="0" hidden="1">'Program restrukturyzacji'!$A$7:$AG$69</definedName>
    <definedName name="Z_697FE09A_98DA_4903_A184_0105A50B9223_.wvu.FilterData" localSheetId="0" hidden="1">'Program restrukturyzacji'!$A$7:$AO$69</definedName>
    <definedName name="Z_803F16F4_62AF_49BC_AAFB_BC06DB291FBC_.wvu.FilterData" localSheetId="0" hidden="1">'Program restrukturyzacji'!$A$7:$AG$69</definedName>
    <definedName name="Z_85BA2842_24C7_449C_9FF1_AC9A8FA2450D_.wvu.FilterData" localSheetId="0" hidden="1">'Program restrukturyzacji'!$A$7:$AG$69</definedName>
    <definedName name="Z_86274ECF_23B4_4C90_B372_5CA17292C68D_.wvu.FilterData" localSheetId="0" hidden="1">'Program restrukturyzacji'!$A$7:$AF$69</definedName>
    <definedName name="Z_8BC5DD50_14BF_45F9_9B06_4853847D7601_.wvu.FilterData" localSheetId="0" hidden="1">'Program restrukturyzacji'!$A$7:$AG$69</definedName>
    <definedName name="Z_92DDCC11_9C7C_435A_AD88_9BA9BC68027B_.wvu.FilterData" localSheetId="0" hidden="1">'Program restrukturyzacji'!$A$7:$AG$69</definedName>
    <definedName name="Z_93498CBF_4A89_4FED_A02A_9969B10606E1_.wvu.FilterData" localSheetId="0" hidden="1">'Program restrukturyzacji'!$A$7:$AG$69</definedName>
    <definedName name="Z_A188A6C5_F1A0_4C88_8AC0_51735B46E220_.wvu.FilterData" localSheetId="0" hidden="1">'Program restrukturyzacji'!$A$7:$AF$69</definedName>
    <definedName name="Z_A23C5091_B5CE_46E8_86BD_E5C724E3303B_.wvu.FilterData" localSheetId="0" hidden="1">'Program restrukturyzacji'!$A$7:$AG$69</definedName>
    <definedName name="Z_A5BD6A8C_A372_41BE_8799_862B5ACC8982_.wvu.FilterData" localSheetId="0" hidden="1">'Program restrukturyzacji'!$A$7:$AG$69</definedName>
    <definedName name="Z_BBD80C5E_B9EE_4981_82B5_81EA2F5829E5_.wvu.FilterData" localSheetId="0" hidden="1">'Program restrukturyzacji'!$A$7:$AG$69</definedName>
    <definedName name="Z_BC78EEB4_326C_4BA4_9C48_529930679BE4_.wvu.FilterData" localSheetId="0" hidden="1">'Program restrukturyzacji'!$A$7:$AG$69</definedName>
    <definedName name="Z_C2CC758B_ADFB_483F_8219_02737653F2FB_.wvu.FilterData" localSheetId="0" hidden="1">'Program restrukturyzacji'!$A$7:$AG$69</definedName>
    <definedName name="Z_C37B14D8_A4C7_400B_AE6D_E97A0615F0AE_.wvu.FilterData" localSheetId="0" hidden="1">'Program restrukturyzacji'!$A$7:$AG$69</definedName>
    <definedName name="Z_CB4E245B_0493_432C_9077_0A57D0AA7B75_.wvu.FilterData" localSheetId="0" hidden="1">'Program restrukturyzacji'!$A$7:$AF$69</definedName>
    <definedName name="Z_D39007E1_1447_4528_B0C0_75590075C2DA_.wvu.FilterData" localSheetId="0" hidden="1">'Program restrukturyzacji'!$A$7:$AG$69</definedName>
    <definedName name="Z_E5763E54_0077_474D_A688_37CE51B61353_.wvu.FilterData" localSheetId="0" hidden="1">'Program restrukturyzacji'!$A$7:$AG$69</definedName>
    <definedName name="Z_E91C9913_9A29_49B8_8066_77C47E43454D_.wvu.FilterData" localSheetId="0" hidden="1">'Program restrukturyzacji'!$A$7:$AG$69</definedName>
    <definedName name="Z_F71D67B6_97AE_4C20_8015_90E17583C334_.wvu.FilterData" localSheetId="0" hidden="1">'Program restrukturyzacji'!$A$7:$AG$69</definedName>
  </definedNames>
  <calcPr calcId="191029"/>
  <customWorkbookViews>
    <customWorkbookView name="p.wagner - Widok osobisty" guid="{51DC1E0B-36BC-4B25-8CEC-CEA7FC7B6471}" mergeInterval="0" personalView="1" maximized="1" xWindow="1" yWindow="1" windowWidth="1916" windowHeight="395" activeSheetId="2"/>
    <customWorkbookView name="Marcin Leśniak - Widok osobisty" guid="{A23C5091-B5CE-46E8-86BD-E5C724E3303B}" mergeInterval="0" personalView="1" maximized="1" xWindow="-8" yWindow="-8" windowWidth="1936" windowHeight="106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9" i="2" l="1"/>
  <c r="L58" i="2"/>
  <c r="AB58" i="2" s="1"/>
  <c r="AC58" i="2"/>
  <c r="AA58" i="2"/>
  <c r="Z58" i="2"/>
  <c r="I5" i="4" l="1"/>
  <c r="H5" i="4"/>
  <c r="G5" i="4"/>
  <c r="F5" i="4"/>
  <c r="E5" i="4"/>
  <c r="D5" i="4"/>
  <c r="I4" i="4"/>
  <c r="H4" i="4"/>
  <c r="G4" i="4"/>
  <c r="F4" i="4"/>
  <c r="E4" i="4"/>
  <c r="D4" i="4"/>
  <c r="AA38" i="2" l="1"/>
  <c r="AB38" i="2"/>
  <c r="AC38" i="2"/>
  <c r="Z38" i="2"/>
  <c r="N13" i="2" l="1"/>
  <c r="T8" i="2" l="1"/>
  <c r="N49" i="2" l="1"/>
  <c r="AC8" i="2" l="1"/>
  <c r="AB8" i="2"/>
  <c r="AA8" i="2"/>
  <c r="Z8" i="2"/>
  <c r="AA56" i="2"/>
  <c r="AB56" i="2"/>
  <c r="AC56" i="2"/>
  <c r="Z56" i="2"/>
  <c r="AA49" i="2"/>
  <c r="AB49" i="2"/>
  <c r="AC49" i="2"/>
  <c r="Z49" i="2"/>
  <c r="AC44" i="2" l="1"/>
  <c r="AB44" i="2"/>
  <c r="AA44" i="2"/>
  <c r="Z44" i="2"/>
  <c r="AA36" i="2" l="1"/>
  <c r="AB36" i="2"/>
  <c r="AC36" i="2"/>
  <c r="Z36" i="2"/>
  <c r="AA62" i="2" l="1"/>
  <c r="AB62" i="2"/>
  <c r="AC62" i="2"/>
  <c r="Z62" i="2"/>
  <c r="AA20" i="2"/>
  <c r="AA30" i="2" l="1"/>
  <c r="AB30" i="2"/>
  <c r="AC30" i="2"/>
  <c r="Z30" i="2"/>
  <c r="AA24" i="2"/>
  <c r="AB24" i="2"/>
  <c r="AC24" i="2"/>
  <c r="Z24" i="2"/>
  <c r="AB20" i="2"/>
  <c r="AC20" i="2"/>
  <c r="Z20" i="2"/>
  <c r="AA13" i="2" l="1"/>
  <c r="AB13" i="2"/>
  <c r="AC13" i="2"/>
  <c r="Z13" i="2"/>
  <c r="N8" i="2" l="1"/>
  <c r="C29" i="3" l="1"/>
  <c r="D12" i="3"/>
  <c r="E12" i="3"/>
  <c r="F12" i="3"/>
  <c r="G12" i="3"/>
  <c r="H12" i="3"/>
  <c r="C12" i="3"/>
  <c r="D4" i="3"/>
  <c r="E4" i="3"/>
  <c r="F4" i="3"/>
  <c r="G4" i="3"/>
  <c r="H4" i="3"/>
  <c r="C4" i="3"/>
  <c r="F46" i="3" l="1"/>
  <c r="E46" i="3"/>
  <c r="G46" i="3"/>
  <c r="H46" i="3"/>
  <c r="E34" i="3"/>
  <c r="F34" i="3"/>
  <c r="G34" i="3"/>
  <c r="H34" i="3"/>
  <c r="E29" i="3"/>
  <c r="F29" i="3"/>
  <c r="G29" i="3"/>
  <c r="H29" i="3"/>
  <c r="E24" i="3"/>
  <c r="F24" i="3"/>
  <c r="G24" i="3"/>
  <c r="H24" i="3"/>
  <c r="F23" i="3"/>
  <c r="H23" i="3"/>
  <c r="E23" i="3"/>
  <c r="D46" i="3"/>
  <c r="C46" i="3"/>
  <c r="D34" i="3"/>
  <c r="C34" i="3"/>
  <c r="D29" i="3"/>
  <c r="D24" i="3"/>
  <c r="C24" i="3"/>
  <c r="G23" i="3"/>
  <c r="C23" i="3"/>
  <c r="C33" i="3" l="1"/>
  <c r="C53" i="3" s="1"/>
  <c r="C56" i="3" s="1"/>
  <c r="F33" i="3"/>
  <c r="F53" i="3" s="1"/>
  <c r="F56" i="3" s="1"/>
  <c r="G33" i="3"/>
  <c r="G53" i="3" s="1"/>
  <c r="G56" i="3" s="1"/>
  <c r="H33" i="3"/>
  <c r="H53" i="3" s="1"/>
  <c r="H56" i="3" s="1"/>
  <c r="E33" i="3"/>
  <c r="E53" i="3" s="1"/>
  <c r="E56" i="3" s="1"/>
  <c r="D23" i="3"/>
  <c r="D33" i="3" l="1"/>
  <c r="D53" i="3" s="1"/>
  <c r="D5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Joanna Chudek</author>
  </authors>
  <commentList>
    <comment ref="K40" authorId="0" shapeId="0" xr:uid="{00000000-0006-0000-0000-000001000000}">
      <text>
        <r>
          <rPr>
            <b/>
            <sz val="9"/>
            <color indexed="81"/>
            <rFont val="Tahoma"/>
            <family val="2"/>
            <charset val="238"/>
          </rPr>
          <t>Joanna Chudek:</t>
        </r>
        <r>
          <rPr>
            <sz val="9"/>
            <color indexed="81"/>
            <rFont val="Tahoma"/>
            <family val="2"/>
            <charset val="238"/>
          </rPr>
          <t xml:space="preserve">
Po rozmowie z P. Prof. P. Sochą-  przyjmujemy wzrost o 20%</t>
        </r>
      </text>
    </comment>
    <comment ref="K41" authorId="0" shapeId="0" xr:uid="{00000000-0006-0000-0000-000002000000}">
      <text>
        <r>
          <rPr>
            <b/>
            <sz val="9"/>
            <color indexed="81"/>
            <rFont val="Tahoma"/>
            <family val="2"/>
            <charset val="238"/>
          </rPr>
          <t>Joanna Chudek:</t>
        </r>
        <r>
          <rPr>
            <sz val="9"/>
            <color indexed="81"/>
            <rFont val="Tahoma"/>
            <family val="2"/>
            <charset val="238"/>
          </rPr>
          <t xml:space="preserve">
coroczny wzrost przychodów - ok. 16%</t>
        </r>
      </text>
    </comment>
    <comment ref="J43" authorId="0" shapeId="0" xr:uid="{00000000-0006-0000-0000-000003000000}">
      <text>
        <r>
          <rPr>
            <b/>
            <sz val="9"/>
            <color indexed="81"/>
            <rFont val="Tahoma"/>
            <family val="2"/>
            <charset val="238"/>
          </rPr>
          <t>Joanna Chudek:</t>
        </r>
        <r>
          <rPr>
            <sz val="9"/>
            <color indexed="81"/>
            <rFont val="Tahoma"/>
            <family val="2"/>
            <charset val="238"/>
          </rPr>
          <t xml:space="preserve">
Fizjoterapia -39800, dietetyka 5000</t>
        </r>
      </text>
    </comment>
    <comment ref="K43" authorId="0" shapeId="0" xr:uid="{00000000-0006-0000-0000-000004000000}">
      <text>
        <r>
          <rPr>
            <b/>
            <sz val="9"/>
            <color indexed="81"/>
            <rFont val="Tahoma"/>
            <family val="2"/>
            <charset val="238"/>
          </rPr>
          <t>Joanna Chudek:</t>
        </r>
        <r>
          <rPr>
            <sz val="9"/>
            <color indexed="81"/>
            <rFont val="Tahoma"/>
            <family val="2"/>
            <charset val="238"/>
          </rPr>
          <t xml:space="preserve">
przy założeniu, że: liczba studentów nie zmniejszy się, uczelnia zaakceptuje wyższą stawkę</t>
        </r>
      </text>
    </comment>
  </commentList>
</comments>
</file>

<file path=xl/sharedStrings.xml><?xml version="1.0" encoding="utf-8"?>
<sst xmlns="http://schemas.openxmlformats.org/spreadsheetml/2006/main" count="412" uniqueCount="340">
  <si>
    <t>Program restrukturyzacyjny</t>
  </si>
  <si>
    <t>Okres obowiązywania:</t>
  </si>
  <si>
    <t>Nr</t>
  </si>
  <si>
    <t>Nazwa 
instytutu 
badawczego</t>
  </si>
  <si>
    <t>Nazwa 
działania</t>
  </si>
  <si>
    <t>Osoba odpowiedzialna za realizację działania</t>
  </si>
  <si>
    <t xml:space="preserve">Zwięzły opis działania zawierający cel, zakres oraz kluczowe zadania </t>
  </si>
  <si>
    <t>Kluczowe kamienie milowe:</t>
  </si>
  <si>
    <t>Nakłady na realizację działania</t>
  </si>
  <si>
    <t>w tym:</t>
  </si>
  <si>
    <t>Planowane efekty finansowe realizacji działania [w zł]:</t>
  </si>
  <si>
    <t>Założenia przyjęte do kalkulacji efektów finansowych</t>
  </si>
  <si>
    <t>Zwięzły opis efektu pozafinansowego realizacji działania</t>
  </si>
  <si>
    <t>- przewidziane do poniesienia w 2023 r.</t>
  </si>
  <si>
    <t>Źródło 
finansowania 
nakładów</t>
  </si>
  <si>
    <t>Opis wraz 
z uzasadnieniem 
konieczności 
poniesienia 
nakładów</t>
  </si>
  <si>
    <t>Proszę 
wypełnić 
w kolejnych 
zakładkach</t>
  </si>
  <si>
    <t>2023 rok</t>
  </si>
  <si>
    <t>PROGNOZA - RACHUNEK ZYSKÓW I STRAT</t>
  </si>
  <si>
    <t>Lp.</t>
  </si>
  <si>
    <t>Wyszczególnienie</t>
  </si>
  <si>
    <t>2021 r.
- wykonanie -</t>
  </si>
  <si>
    <t>2023 r.
- prognoza -</t>
  </si>
  <si>
    <t>2024 r.
- prognoza -</t>
  </si>
  <si>
    <t>2025 r.
- prognoza -</t>
  </si>
  <si>
    <t>2026 r.
- prognoza -</t>
  </si>
  <si>
    <t>A.</t>
  </si>
  <si>
    <t>Przychody netto ze sprzedaży i zrównane z nimi, w tym:</t>
  </si>
  <si>
    <t>-</t>
  </si>
  <si>
    <t>od jednostek powiązanych</t>
  </si>
  <si>
    <t>A.I.</t>
  </si>
  <si>
    <t>Przychody netto ze sprzedaży produktów, w tym:</t>
  </si>
  <si>
    <t>A.I.1.</t>
  </si>
  <si>
    <t>-z Narodowego Funduszu Zdrowia</t>
  </si>
  <si>
    <t>A.I.2.</t>
  </si>
  <si>
    <t>- z Ministerstwa Zdrowia</t>
  </si>
  <si>
    <t>A.II.</t>
  </si>
  <si>
    <t>Zmiana stanu produktów (zwiększenie - wartość dodatnia, zmniejszenie - wartość ujemna)</t>
  </si>
  <si>
    <t>A.III.</t>
  </si>
  <si>
    <t>Koszt wytworzenia produktów na własne potrzeby jednostki</t>
  </si>
  <si>
    <t>A.IV.</t>
  </si>
  <si>
    <t>Przychody netto ze sprzedaży towarów i materiałów</t>
  </si>
  <si>
    <t>B.</t>
  </si>
  <si>
    <t>Koszty działalności operacyjnej</t>
  </si>
  <si>
    <t>B.I.</t>
  </si>
  <si>
    <t>Amortyzacja</t>
  </si>
  <si>
    <t>B.II.</t>
  </si>
  <si>
    <t>Zużycie materiałów i energii</t>
  </si>
  <si>
    <t>B.III.</t>
  </si>
  <si>
    <t>Usługi obce</t>
  </si>
  <si>
    <t>B.IV.</t>
  </si>
  <si>
    <t>Podatki i opłaty, w tym:</t>
  </si>
  <si>
    <t>podatek akcyzowy</t>
  </si>
  <si>
    <t>B.V.</t>
  </si>
  <si>
    <t>Wynagrodzenia</t>
  </si>
  <si>
    <t>B.VI.</t>
  </si>
  <si>
    <t>Ubezpieczenia społeczne i inne świadczenia</t>
  </si>
  <si>
    <t>w tym emerytalne</t>
  </si>
  <si>
    <t>B.VII.</t>
  </si>
  <si>
    <t>Pozostałe koszty rodzajowe</t>
  </si>
  <si>
    <t>B.VIII.</t>
  </si>
  <si>
    <t>Wartość sprzedanych towarów i materiałów</t>
  </si>
  <si>
    <t>C.</t>
  </si>
  <si>
    <t>Zysk (Strata) ze sprzedaży (A-B)</t>
  </si>
  <si>
    <t>D.</t>
  </si>
  <si>
    <t>Pozostałe przychody operacyjne</t>
  </si>
  <si>
    <t>D.I.</t>
  </si>
  <si>
    <t>Zysk z tytułu rozchodu niefinansowych aktywów trwałych</t>
  </si>
  <si>
    <t>D.II.</t>
  </si>
  <si>
    <t>Dotacje</t>
  </si>
  <si>
    <t>D.III.</t>
  </si>
  <si>
    <t>Aktualizacja wartości aktywów niefinansowych</t>
  </si>
  <si>
    <t>D.IV.</t>
  </si>
  <si>
    <t>Inne przychody operacyjne</t>
  </si>
  <si>
    <t>E.</t>
  </si>
  <si>
    <t>Pozostałe koszty operacyjne</t>
  </si>
  <si>
    <t>E.I.</t>
  </si>
  <si>
    <t>Strata z tytułu rozchodu niefinansowych aktywów trwałych</t>
  </si>
  <si>
    <t>E.II.</t>
  </si>
  <si>
    <t>E.III.</t>
  </si>
  <si>
    <t>Inne koszty operacyjne</t>
  </si>
  <si>
    <t>F.</t>
  </si>
  <si>
    <t>Zysk (Strata) z działalności operacyjnej (C+D-E)</t>
  </si>
  <si>
    <t>G.</t>
  </si>
  <si>
    <t>Przychody finansowe</t>
  </si>
  <si>
    <t>G.I.</t>
  </si>
  <si>
    <t>Dywidendy i udziały w zyskach, w tym:</t>
  </si>
  <si>
    <t>G.I.a</t>
  </si>
  <si>
    <t>od jednostek powiązanych, w tym:</t>
  </si>
  <si>
    <t>G.I.a.-</t>
  </si>
  <si>
    <t>- w których jednostka posiada zaangażowanie w kapitale</t>
  </si>
  <si>
    <t>G.I.b</t>
  </si>
  <si>
    <t>od jednostek pozostałych, w tym:</t>
  </si>
  <si>
    <t>G.I.b.-</t>
  </si>
  <si>
    <t>G.II.</t>
  </si>
  <si>
    <t>Odsetki, w tym:</t>
  </si>
  <si>
    <t>G.II.-</t>
  </si>
  <si>
    <t>G.III.</t>
  </si>
  <si>
    <t>Zysk z tytułu rozchodu aktywów finansowych, w tym:</t>
  </si>
  <si>
    <t>G.III.-</t>
  </si>
  <si>
    <t>w jednostkach powiązanych</t>
  </si>
  <si>
    <t>G.IV.</t>
  </si>
  <si>
    <t>Aktualizacja wartości aktywów finansowych</t>
  </si>
  <si>
    <t>G.V.</t>
  </si>
  <si>
    <t>Inne</t>
  </si>
  <si>
    <t>H.</t>
  </si>
  <si>
    <t>Koszty finansowe</t>
  </si>
  <si>
    <t>H.I.</t>
  </si>
  <si>
    <t>H.I.-</t>
  </si>
  <si>
    <t>dla jednostek powiązanych</t>
  </si>
  <si>
    <t>H.II.</t>
  </si>
  <si>
    <t>Strata z tytułu rozchodu aktywów finansowych, w tym:</t>
  </si>
  <si>
    <t>H.II.-</t>
  </si>
  <si>
    <t>H.III.</t>
  </si>
  <si>
    <t>H.IV.</t>
  </si>
  <si>
    <t>I.</t>
  </si>
  <si>
    <t>Zysk (Strata) brutto (I+J)</t>
  </si>
  <si>
    <t>J.</t>
  </si>
  <si>
    <t>Podatek dochodowy</t>
  </si>
  <si>
    <t>K.</t>
  </si>
  <si>
    <t>Pozostałe obowiązkowe zmniejszenia zysku (zwiększenia straty)</t>
  </si>
  <si>
    <t>L.</t>
  </si>
  <si>
    <t>Zysk (Strata) netto (K-L-M)</t>
  </si>
  <si>
    <t>PROGNOZA - ZOBOWIĄZANIA OGÓŁEM I WYMAGALNE</t>
  </si>
  <si>
    <t>31.12.2023 r.
- prognoza -</t>
  </si>
  <si>
    <t>31.12.2024 r.
- prognoza -</t>
  </si>
  <si>
    <t>31.12.2025 r.
- prognoza -</t>
  </si>
  <si>
    <t>31.12.2026 r.
- prognoza -</t>
  </si>
  <si>
    <t>Zobowiązania ogółem, w tym:</t>
  </si>
  <si>
    <t>zobowiązania wymagalne</t>
  </si>
  <si>
    <t>A.1.</t>
  </si>
  <si>
    <t>Zobowiązania ogółem wobec Zakładu Ubezpieczeń Społecznych, w tym:</t>
  </si>
  <si>
    <t>B.1.</t>
  </si>
  <si>
    <t>zobowiązania wymagalne wobec Zakładu Ubezpieczeń Społecznych</t>
  </si>
  <si>
    <t>A.2.</t>
  </si>
  <si>
    <t>Zobowiązania ogółem wobec Urzędu Skarbowego, w tym:</t>
  </si>
  <si>
    <t>B.2.</t>
  </si>
  <si>
    <t>zobowiązania wymagalne wobec Urzędu Skarbowego</t>
  </si>
  <si>
    <t>A.3.</t>
  </si>
  <si>
    <t>Zobowiązania ogółem wobec PFRON, w tym:</t>
  </si>
  <si>
    <t>B.3.</t>
  </si>
  <si>
    <t>zobowiązania wymagalne wobec PFRON</t>
  </si>
  <si>
    <t>A.4.</t>
  </si>
  <si>
    <t>Zobowiązania ogółem z tytułu pożyczek udzielonych przez jednostki samorządu terytorialnego, w tym:</t>
  </si>
  <si>
    <t>B.4.</t>
  </si>
  <si>
    <t>zobowiązania wymagalne z tytułu pożyczek udzielonych przez jednostki samorządu terytorialnego</t>
  </si>
  <si>
    <t>A.5.</t>
  </si>
  <si>
    <t>Zobowiązania ogółem z tytułu pożyczek i kredytów, inne niż w pkt. A.4., w tym:</t>
  </si>
  <si>
    <t>B.5.</t>
  </si>
  <si>
    <t>zobowiązania wymagalne z tytułu pożyczek i kredytów, inne niż w pkt. B.4.</t>
  </si>
  <si>
    <t>A.6.</t>
  </si>
  <si>
    <t>Zobowiązania ogółem z tytułu zakupu leków i materiałów medycznych, w tym:</t>
  </si>
  <si>
    <t>B.6.</t>
  </si>
  <si>
    <t>zobowiązania wymagalne z tytułu zakupu leków i materiałów medycznych</t>
  </si>
  <si>
    <t>A.7.</t>
  </si>
  <si>
    <t>Zobowiązania ogółem z tytułu zakupu sprzętu i aparatury medycznej, w tym:</t>
  </si>
  <si>
    <t>B.7.</t>
  </si>
  <si>
    <t>zobowiązania wymagalne z tytułu zakupu sprzętu i aparatury medycznej</t>
  </si>
  <si>
    <t>A.8.</t>
  </si>
  <si>
    <t>Zobowiązania ogółem z tytułu zużycia energii, gazu, wody, w tym:</t>
  </si>
  <si>
    <t>B.8.</t>
  </si>
  <si>
    <t>zobowiązania wymagalne z tytułu zużycia energii, gazu, wody</t>
  </si>
  <si>
    <t>A.9.</t>
  </si>
  <si>
    <t>Zobowiązania ogółem z tytułu zakupu usług obcych (np. remontowych, transportowych, medycznych, itp...), w tym:</t>
  </si>
  <si>
    <t>B.9.</t>
  </si>
  <si>
    <t>zobowiązania wymagalne z tytułu zakupu usług obcych (np. remontowych, transportowych, medycznych, itp...)</t>
  </si>
  <si>
    <t>A.10.</t>
  </si>
  <si>
    <t>Zobowiązania ogółem wobec pracowników, w tym:</t>
  </si>
  <si>
    <t>B.10.</t>
  </si>
  <si>
    <t>zobowiązania wymagalne wobec pracowników</t>
  </si>
  <si>
    <t>A.11.</t>
  </si>
  <si>
    <t>Pozostałe zobowiązania publicznoprawne ogółem, w tym:</t>
  </si>
  <si>
    <t>B.11.</t>
  </si>
  <si>
    <t>pozostałe wymagalne zobowiązania publicznoprawne</t>
  </si>
  <si>
    <t>A.12.</t>
  </si>
  <si>
    <t>Pozostałe zobowiązania cywilnoprawne ogółem, w tym:</t>
  </si>
  <si>
    <t>B.12.</t>
  </si>
  <si>
    <t>pozostałe wymagalne zobowiązania cywilnoprawne</t>
  </si>
  <si>
    <t>31.12.2021 r.
- wykonanie -</t>
  </si>
  <si>
    <t>- przewidziane do poniesienia w 2024 r.</t>
  </si>
  <si>
    <t>- przewidziane do poniesienia w 2025 r.</t>
  </si>
  <si>
    <t>Kwota 
nakładów 
[w zł]</t>
  </si>
  <si>
    <t>2022 r.
- wykonanie -</t>
  </si>
  <si>
    <t>31.12.2022 r.
- wykonanie -</t>
  </si>
  <si>
    <t>Instytut "Pomnik - Centrum Zdrowia Dziecka"</t>
  </si>
  <si>
    <t xml:space="preserve">Ułatwienie zapisania się na wizytę w IPCZD, ułatwienie kontynuowania procesu diagnostycznego lub leczenia w kolejnych poradniach Instytutu. </t>
  </si>
  <si>
    <t>Poprawa dostępności do badań diagnostycznych, skrócenie czasu hospitalizacji zależnego od wyniku tych badań.</t>
  </si>
  <si>
    <t>Z-ca Dyr. ds. Klinicznych</t>
  </si>
  <si>
    <t>Z-ca Dyrektora ds. Administracyjno-Technicznych</t>
  </si>
  <si>
    <t>Dla każdego z programów przeprowadzano osobną kierunkową analizę finansową w oparciu o spodziewane koszty osobowe, materiałowe i usługowe, analizy będą uszczegółowione po stworzeniu planów medycznych (kamień 2).</t>
  </si>
  <si>
    <t>Kamień 1. Cykl spotkań z kierownikami poradni, omówienie planu optymalizacji dla każdej z poradni.</t>
  </si>
  <si>
    <t>Kamień 2. Realizacja audytów kodowania oraz rozliczania świadczeń.</t>
  </si>
  <si>
    <t>Kamień 1. Wytypowanie badań diagnostyki laboratoryjnej do zakupienia w laboratoriach zewnętrznych, zawarcie odpowiednich umów.</t>
  </si>
  <si>
    <t>Kamień 2. Wytypowanie oznaczeń lub metod do uruchomienia w pracowniach IPCZD.</t>
  </si>
  <si>
    <t>Kamień 3. Audyt wykorzystania zasobów w poszczególnych pracowniach diagnostycznych i ew. wdrożenie potrzebnych zmian organizacyjnych lub strukturalnych.</t>
  </si>
  <si>
    <t xml:space="preserve">Kamień 2. Stworzenie planów medycznych dla programów krótkich, intensywnych hospitalizacji, analiz rentowności i zdolności organizacyjnych, decyzja o uruchomieniu programów. </t>
  </si>
  <si>
    <t>Zwiększenie przychodu IPCZD z tyt. badań naukowych.</t>
  </si>
  <si>
    <t>Z-ca Dyr. ds. Nauki</t>
  </si>
  <si>
    <r>
      <t xml:space="preserve">Prognoza sytuacji 
finansowej Instytutu
na lata 2023-2026
uwzględniająca działania 
restrukturyzacyjne
</t>
    </r>
    <r>
      <rPr>
        <i/>
        <sz val="11"/>
        <color theme="1"/>
        <rFont val="Calibri"/>
        <family val="2"/>
        <charset val="238"/>
        <scheme val="minor"/>
      </rPr>
      <t>[w zł]</t>
    </r>
  </si>
  <si>
    <r>
      <t xml:space="preserve">Wyszczególnienie 
kamienia 
milowego
</t>
    </r>
    <r>
      <rPr>
        <b/>
        <i/>
        <sz val="11"/>
        <color theme="1"/>
        <rFont val="Calibri"/>
        <family val="2"/>
        <charset val="238"/>
        <scheme val="minor"/>
      </rPr>
      <t>[zwięzły opis]</t>
    </r>
  </si>
  <si>
    <r>
      <t>Planowane efekty finansowe kamienia milowego</t>
    </r>
    <r>
      <rPr>
        <i/>
        <sz val="11"/>
        <color theme="1"/>
        <rFont val="Calibri"/>
        <family val="2"/>
        <charset val="238"/>
        <scheme val="minor"/>
      </rPr>
      <t xml:space="preserve"> [w zł]</t>
    </r>
    <r>
      <rPr>
        <b/>
        <sz val="11"/>
        <color theme="1"/>
        <rFont val="Calibri"/>
        <family val="2"/>
        <charset val="238"/>
        <scheme val="minor"/>
      </rPr>
      <t>:</t>
    </r>
  </si>
  <si>
    <r>
      <t xml:space="preserve">Wpływ na wynik 
finansowy netto 
(przychody - koszty)
2023 roku
</t>
    </r>
    <r>
      <rPr>
        <i/>
        <sz val="11"/>
        <color theme="1"/>
        <rFont val="Calibri"/>
        <family val="2"/>
        <charset val="238"/>
        <scheme val="minor"/>
      </rPr>
      <t>[w porównaniu 
do 2022 roku]</t>
    </r>
  </si>
  <si>
    <r>
      <t xml:space="preserve">Wpływ na wynik 
finansowy netto 
(przychody - koszty)
2024 roku
</t>
    </r>
    <r>
      <rPr>
        <i/>
        <sz val="11"/>
        <color theme="1"/>
        <rFont val="Calibri"/>
        <family val="2"/>
        <charset val="238"/>
        <scheme val="minor"/>
      </rPr>
      <t>[w porównaniu 
do 2023 roku]</t>
    </r>
  </si>
  <si>
    <r>
      <t xml:space="preserve">Wpływ na wynik 
finansowy netto 
(przychody - koszty)
2025 roku
</t>
    </r>
    <r>
      <rPr>
        <i/>
        <sz val="11"/>
        <color theme="1"/>
        <rFont val="Calibri"/>
        <family val="2"/>
        <charset val="238"/>
        <scheme val="minor"/>
      </rPr>
      <t>[w porównaniu 
do 2024 roku]</t>
    </r>
  </si>
  <si>
    <r>
      <t xml:space="preserve">Wpływ na wynik 
finansowy netto 
(przychody - koszty)
2026 roku
</t>
    </r>
    <r>
      <rPr>
        <i/>
        <sz val="11"/>
        <color theme="1"/>
        <rFont val="Calibri"/>
        <family val="2"/>
        <charset val="238"/>
        <scheme val="minor"/>
      </rPr>
      <t>[w porównaniu 
do 2025 roku]</t>
    </r>
  </si>
  <si>
    <r>
      <t xml:space="preserve">Kwota 
nakładów 
</t>
    </r>
    <r>
      <rPr>
        <i/>
        <sz val="11"/>
        <color theme="1"/>
        <rFont val="Calibri"/>
        <family val="2"/>
        <charset val="238"/>
        <scheme val="minor"/>
      </rPr>
      <t>[w zł]</t>
    </r>
  </si>
  <si>
    <t xml:space="preserve">Kamień 1. Identyfikacja możliwości skrócenia pobytów i wdrożenie działań </t>
  </si>
  <si>
    <t>Celem zadania jest optymalizacja działania poradni w następujących obszarach:
1. Kolejki oczekujących - ocena liczby oczekujących i czasu oczekiwania, weryfikacja sposobu dokonywania wpisów oraz dostępnych kanałów komunikacji, ustalenie jednolitych zasad, optymalizacja grafików.
2. Przegląd struktury świadczeń - ocena dostępnych miejsc w podziale na poszczególne grupy pacjentów (w tym pierwszo i kolejno razowi, ze szczególnymi uprawnieniami, stan pilny i stabilny), ocena dostępności do poradni dla pacjentów kontynuujących leczenie rozpoczęte w innych poradniach IPCZD.
3. Przegląd poprawności kodowania i rozliczania świadczeń - zebranie informacji o sposobie dokonywania wpisów w HIS, audyty poprawności kodowania, ewentualna optymalizacja procedur.
4. Przegląd personelu, zasobów infrastrukturalnych oraz sprzętowych - dostosowanie pracy personelu poradni, sprzętu i dostępności do usług zewnętrznych (np. USG) do potrzeb poradni.
Spodziewany efekt realizacji zadania to poprawa efektywności udzielania świadczeń, w tym zwiększenie liczby przyjmowanych pacjentów, skrócenie kolejek oczekujących, szczególnie dla świadczeń pilnych, ujednolicenie zasad zapisywania na wizyty, ułatwienie kontynuowania leczenia rozpoczętego w innej poradni IPCZD.</t>
  </si>
  <si>
    <t>Przyjęto zwiększenie przychodu na poziomie 5% w obszarze poradni, założono konieczny wzrost kosztów wynagrodzeń dla realizacji 60% wzrostu przychodów, koszt wynagrodzeń oszacowano na poziomie 1/3 dodatkowego przychodu.</t>
  </si>
  <si>
    <r>
      <t xml:space="preserve">Planowany Termin rozpoczęcia działania 
</t>
    </r>
    <r>
      <rPr>
        <i/>
        <sz val="11"/>
        <color theme="1"/>
        <rFont val="Calibri"/>
        <family val="2"/>
        <charset val="238"/>
        <scheme val="minor"/>
      </rPr>
      <t>[rrrr-mm-dd]</t>
    </r>
  </si>
  <si>
    <r>
      <t xml:space="preserve">Planowany Termin 
realizacji 
działania
</t>
    </r>
    <r>
      <rPr>
        <i/>
        <sz val="11"/>
        <color theme="1"/>
        <rFont val="Calibri"/>
        <family val="2"/>
        <charset val="238"/>
        <scheme val="minor"/>
      </rPr>
      <t>[rrrr-mm-dd]</t>
    </r>
  </si>
  <si>
    <t>Planowany Termin 
realizacji 
kamienia 
milowego
[rrrr-mm-dd]</t>
  </si>
  <si>
    <t>Z-ca Dyrektora ds. Klinicznych, Z-ca Dyrektora ds. Nauki</t>
  </si>
  <si>
    <t>Zarządzanie zadłużeniem Instytutu</t>
  </si>
  <si>
    <t>Kamień 5. Interaktywna platforma dla kadry zarządzającej - system wspomagający zarządzanie strategiczne w Szpitalu. Platforma łącząca narzędzia, aby umożliwić efektywne podejmowanie decyzji, analizę danych, planowanie strategiczne, zestawienia kluczowych wskaźników, danych finansowych, wyników operacyjnych i innych istotnych informacji.</t>
  </si>
  <si>
    <t xml:space="preserve">Kamień 6. Optymalizacja procesów back-office  z wykorzystaniem z rozwiązań AI - Wdrażanie rozwiązań sztucznej inteligencji (AI) w szpitalu w celu automatyzacji procesów administracyjnych (rejestracja pacjentów, ustalanie terminu wizyt/zabiegów, archiwizacja dokumentów), wprowadzenie chatbotów i wirtualnych asystentów (udzielających pacjentom informacji), zarządzanie zasobami oraz rozpoznawanie mowy i przetwarzanie języka naturalnego poprawi jakość opieki, efektywność procesów medycznych oraz innowacyjność placówki. </t>
  </si>
  <si>
    <t xml:space="preserve">Kamień 7. Integracja systemów części szarej i białej - wytworzenie lub zakup interfejsu informatycznego w celu połączenia dwóch kluczowych systemów wspierających działalność szpitala: części białej, czyli przede wszystkim systemu HIS odpowiedzialnego za procesy kliniczne związane z opieką nad pacjentami, oraz części szarej, czyli systemu administracyjnego ERP od procesów administracyjnych i operacyjnych wspierających funkcjonowanie placówki. Integracja umożliwi  wymianę danych między tymi dwiema sferami co zapewni optymalizację procesów zarządzania personelem, materiałami medycznymi, lekami oraz finansami, uwzględniając potrzeby kliniczne i administracyjne, skonsoliduje zarządzanie danymi pacjentów, zoptymalizuje wykorzystanie zasobów ludzkich, finansowych i sprzętowych, uwzględniając zarówno aspekty medyczne, jak i operacyjne. </t>
  </si>
  <si>
    <t>Rozwój dydaktyki w Instytucie.</t>
  </si>
  <si>
    <t>Główny Księgowy</t>
  </si>
  <si>
    <t>Oszczędności zużycia energii oparte o parametry energetyczne planowanych do wprowadzenia modernizacji. W efekcie finansowym uwzględniono rozliczane w czasie koszty zakupów inwestycyjnych ze środków IPCZD, wykazanych w nakładach.</t>
  </si>
  <si>
    <t xml:space="preserve">Realizacja działania ma na celu zwiększenie dostępności do szybkiej diagnostyki i leczenia wybranych chorób w formacie krótkiej (najczęściej jednodniowej) hospitalizacji. 
Skrócenie hospitalizacji jest korzystne na kilku płaszczyznach: ekonomicznej, społeczne, organizacyjnej i często medycznej. Działanie będzie realizowane w dwóch odsłonach. Pierwsza dotyczy zwiększenia dostępności do diagnostyki oraz zmiany organizacji pracy, co spowoduje skrócenie czasu trwania świadczeń kilkudniowych i zwiększenie liczby jednodniowych, docelowo w nowej przestrzeni przygotowanej specjalnie do takich świadczeń. Druga zakłada powstawanie programów medycznych dedykowanych konkretnym chorobom i realizację krótkich (najczęściej jednodniowych) hospitalizacji opartych o interdyscyplinarny zespół profesjonalistów medycznych. 
Realizacja zadania pozwoli na skrócenie czasu oczekiwania i przyspieszenie diagnostyki. Zadanie w części opiera się na pracy personelu medycznego wykonywanej poza podstawowym czasem pracy.
Główne zadania:
1. Określenie ram organizacyjnych oraz technicznych dla realizacji programów oraz podejmowania działań związanych z identyfikacją orz usuwaniem przyczyn przedłużających się pobytów. 
2. Tworzenie planów medycznych dla każdego programu.
3. Monitorowanie rentowności oraz parametrów statycznych (w szczególności liczba osobodni i przelotowość).
4. Tworzenie interdyscyplinarnych zespołów.
Zadanie będzie realizowane s sposób ciągły przez cały okres trwania programu restrukturyzacyjnego. 
Realizacja działania wpisuje się w pożądany i realizowanych w krajach EU oraz USA trend skracania pobytów szpitalnych. </t>
  </si>
  <si>
    <t xml:space="preserve">IPCZD realizuje programy szybkiej diagnostyki i leczenia w formie krótkich hospitalizacji od dwóch lat. Rezultaty tych działań są pozytywne i wpływają na zdecydowane skrócenie czasu oczekiwania w konkretnych grupach oczekujących na świadczenie zdrowotne. Istniejące programy są dobrze oceniane przez pacjentów. Wykonywanie pracy poza podstawowym czasem zatrudnienia pozwala na lepsze wykorzystanie infrastruktury oraz aparatury medycznej. </t>
  </si>
  <si>
    <t>Zapewnienie ciągłości dostaw i usług i dobrych relacji z wierzycielami pierwotnymi oraz obniżenie zadłużenia wobec instytucji finansujących.</t>
  </si>
  <si>
    <t>Zadanie wpisuje się w realizację polityki naukowej Państwa w obszarze medycyny pediatrycznej.</t>
  </si>
  <si>
    <t>Kamień 1. Umorzenie 15% pożyczki WFOŚiGW i spłata najpilniejszych zobowiązań.</t>
  </si>
  <si>
    <t>Kamień 2. Podpisanie aneksu dot. 3-letnią karencji w spłacie kapitału pożyczki MSP i spłata pożyczek od instytucji finansujących.</t>
  </si>
  <si>
    <t xml:space="preserve">Kamień 2. Planowanie harmonogramów wdrożeń oraz szczegółowych budżetów. Każdy z planów powinien zawierać analizę ryzyka oraz potencjalnych obszarów niepowodzenia. </t>
  </si>
  <si>
    <t>Kalkulację sporządzono na podstawie faktycznej spłaty należności głównej oraz faktycznego umorzenia kosztów w związku z podpisanymi porozumieniami w pierwszej połowie 2023 roku oraz na podstawie obecnego harmonogramu i oprocentowania pożyczek od instytucji finansujących z uwzględnieniem wpływu spłaty kapitału na obniżenie kosztów finansowych.</t>
  </si>
  <si>
    <t>Instytut "Pomnik Centrum Zdrowia Dziecka"</t>
  </si>
  <si>
    <t>Transformacja cyfrowa Instytutu</t>
  </si>
  <si>
    <t>Kamień 2. Cyfryzacja procesu ewidencji zużytych materiałów medycznych na pacjenta.</t>
  </si>
  <si>
    <t>Zmiana strategii dotycząca hospitalizacji</t>
  </si>
  <si>
    <t>Modernizacja infrastruktury Instytutu</t>
  </si>
  <si>
    <t xml:space="preserve">Zarządzanie nieruchomościami </t>
  </si>
  <si>
    <t>Opracowanie i wdrożenie strategii rozwoju technologii medycznych Instytutu</t>
  </si>
  <si>
    <t>4</t>
  </si>
  <si>
    <t>Kamień 1. Określenie szczegółowych parametrów do przeprowadzenia prac modernizacyjnych wraz z przygotowaniem niezbędnej dokumentacji.</t>
  </si>
  <si>
    <t xml:space="preserve">Kamień 4. Monitorowanie skuteczności wdrożonych działań, w szczególności parametrów statystycznych, ekonomicznych oraz list oczekujących i podejmowanie decyzji o utrzymaniu, zaprzestaniu lub modyfikacji wdrożonych działań. </t>
  </si>
  <si>
    <t xml:space="preserve">Kamień 4. Audyt zlecania badań laboratoryjnych oraz efektywności ich wykorzystania w procesie diagnostyki i leczenia, analiza wyników i wdrożenie działań naprawczych, w tym wydanie odpowiednich zaleceń. </t>
  </si>
  <si>
    <t>Kamień 5. Audyt zapotrzebowania na badania diagnostyczne inne niż laboratoryjne, określenie faktycznych potrzeb</t>
  </si>
  <si>
    <t>Celem zadania jest zwiększenie dostępności do diagnostyki dla pacjentów hospitalizowanych w IPCZD, szczególnie jeżeli może się to przełożyć na skrócenie hospitalizacji oraz optymalizację obszaru diagnostyki laboratoryjnej. 
Główne zadania:
1. Przegląd wszystkich procedur diagnostyki laboratoryjnej, określenie ekonomicznej oraz merytorycznej zasadności wykonywania oznaczeń, zakontraktowanie badań w laboratoriach zewnętrznych, utrzymanie lub rozpoczęcie wykonywania procedur w pracowniach IPCZD.
2. Przegląd zleceń na badania laboratoryjne pod kątem ich zasadności oraz efektywności (wykorzystania w procesie diagnostyki i leczenia).
3. Identyfikacja ograniczeń w dostępie do diagnostyki obrazowej.
4. Opracowanie i wdrożenie rozwiązań zwiększających dostęp do badań diagnostyki obrazowej.</t>
  </si>
  <si>
    <t>Kamień 2. Kontynuacja i rozwój w obszarze komercyjnych badań klinicznych i operacyjnych.</t>
  </si>
  <si>
    <t>Procesowe optymalizowanie zasobów ludzkich</t>
  </si>
  <si>
    <t>Kamień 7. Aktualizacja oceny wpływu wprowadzonych zmian.</t>
  </si>
  <si>
    <t>Kamień 1. Wdrożenie systemu okresowych ocen pracowniczych.</t>
  </si>
  <si>
    <t>Kamień 2. Określenie stanowisk, gdzie można pracownikowi zaproponować umowę cywilnoprawną po przejściu na emeryturę.</t>
  </si>
  <si>
    <t xml:space="preserve">Kamień 4. Zidentyfikowanie obszarów wymagających zwiększenia efektywności pracy.Wdrożenie zmian motywacyjnych w systemie wynagradzania opartych o mierniki zmiany efektywności. Zmiana sposobu wynagradzania osób zatrudnionych w ramach umów cywilnoprawnych z płatności zryczałtowanej (godzina, dyżur) na płatność za czynność. Okresowe monitorowanie skuteczności wprowadzonych rozwiązań oraz wprowadzenia korekt. 
</t>
  </si>
  <si>
    <t>Kamień 5. Zmiana Regulaminu Wynagradzania z partnerami społecznymi w zakresie zmniejszenia odpraw emerytalnych.</t>
  </si>
  <si>
    <t>Kamień 2. Przeprowadzenie ankiety satysfakcji pacjentów i pracowników w oparciu o kwestionariusze oceny. Sporządzenie raportu końcowego z oceny pacjentów i pracowników. Ankiety będą przeprowadzane wraz z postępem prac (zadanie ciągłe raz na rok).</t>
  </si>
  <si>
    <t>Celem tego działania jest transformacja cyfrowa Instytutu. Strategiczne i przemyślane wdrażanie technologii: od rozwiązań do administrowania placówką poprzez systemy ułatwiających lekarzom realizację opieki nad pacjentem oraz wymiana i analiza danych. Celem tego działania jest identyfikacja danych przetwarzanych w Instytucie w formie papierowej oraz w postaci samodzielnych, plikowych baz danych, a następnie przeprowadzenie procesu umieszczania tych danych w głównych systemach informatycznych takich jak HIS (CGM - CliniNET) oraz ERP (Asseco - InfoMedica).</t>
  </si>
  <si>
    <t>Kamień 1. Cyfryzacja procesu zlecania oraz podaży leków, co oprócz ewidencji umożliwi integrację systemu HIS z szafami lekowymi w systemie Unit Dose.</t>
  </si>
  <si>
    <t>Kamień 3. Cyfryzacja Bloku Operacyjnego - wprowadzenie technologii cyfrowych do zarządzania, monitorowania i udokumentowania działań w bloku operacyjnym.
Dodatkowo opracowanie i wdrożenie algorytmów AI wspomagających planowanie operacji, z uwzględnieniem dostępności sal operacyjnych, zespołu chirurgicznego oraz przede wszystkim potrzeb pacjenta.</t>
  </si>
  <si>
    <t>Kamień 4. Identyfikacja samodzielnych plikowych baz danych (np. w arkuszach Microsoft Excel) prowadzonych indywidualnie przez jednostki, a następnie integracja ich zawartości do głównych systemów - np. do HIS. W zależności od typu danych oraz metody ich pozyskiwania i wprowadzania może to być umieszczenie w HIS funkcjonalności w postaci dodatkowego formularza lub zakładki; bądź też stworzenie interfejsu pozwalającego na zaczytywanie zgromadzonych danych do systemu HIS i transformację ich do elementu zgodnego z rekordami EDM.</t>
  </si>
  <si>
    <t>Optymalizacja ambulatoryjnej opieki specjalistycznej</t>
  </si>
  <si>
    <t>Optymalizacja  diagnostyki laboratoryjnej oraz obrazowej</t>
  </si>
  <si>
    <t>Kamień 5. Monitorowanie skuteczności wdrożonych modernizacji.</t>
  </si>
  <si>
    <t>Nakłady za wykonanie konstrukcji zadaszenia niezbędne do realizacji zadania, nakłady na modernizację instalacji elektrycznej wraz z montażem czujników ruchu niezbędne do realizacji zadania, nakłady na rozbudowę instalacji PV niezbędne do realizacji zadania.</t>
  </si>
  <si>
    <t>Środki IPCZD</t>
  </si>
  <si>
    <t>Uwzględniono oszczędności związane z optymalizacją zlecanych i wykonywanych badań, oszacowano globalnie na podstawie obecnych kosztów diagnostyki.</t>
  </si>
  <si>
    <t xml:space="preserve">Możliwość skupienia działań zarządczych Instytutu na głównych obszarach działalności związanych z leczeniem pacjentów. Ograniczenie potrzeb związanych z utrzymaniem i modernizacją nieruchomości. Realizacja oczekiwań społecznych związanych ze sprzedażą mieszkań wieloletnim pracownikom. </t>
  </si>
  <si>
    <t>1. Poprawa warunków pobytu pacjentów i ich rodzin w IPCZD oraz wprowadzenie racjonalnych usprawnień i udogodnień dla osób ze szczególnymi potrzebami.
2. Wzrost standardów bezpieczeństwa dzięki dostosowania pomieszczeń Instytutu do przepisów prawa w tym wymogów sanitarno-epidemiologicznych oraz zmniejszenie ryzyka wystąpień zakażeń szpitalnych
3. Unowocześnienie infrastruktury komórek szpitala, która ma wpływ na bezpieczeństwo pracowników i ich ergonomię pracy.
4. Wzrost konkurencyjności Instytutu na rynku usług zdrowotnych.</t>
  </si>
  <si>
    <t>Zielony Instytut</t>
  </si>
  <si>
    <t>Z-ca Dyr. ds. Nauki, Kierownik Sekcji Szkoleń</t>
  </si>
  <si>
    <t xml:space="preserve">1. Wsparcie polityki państwa i wzrost dostępu do świadczeń z zakresu priorytetowych dziedzin medycyny: onkologii i psychiatrii.
2. Przyjazne środowisko pobytu pacjenta i ich rodzin.
3. Nowoczesne rozwiązania architektoniczne odpowiadające standardom europejskim wpływającym na ograniczanie rozpowszechniania się i transmisji patogenów, w tym obniżanie ryzyka zakażeń szpitalnych.
4.  Automatyzacja procesu zlecania i wydawania leków- mniejsze obciążenie pracy personelu czynnościami administracyjnymi i wzrost bezpieczeństwa prowadzonych terapii. </t>
  </si>
  <si>
    <t>Kamień 6. Opracowanie i wdrożenie rozwiązań pozwalających na zwiększenie liczby badań diagnostycznych innych niż laboratoryjne poprzez zwiększenie stopnia wykorzystania infrastruktury i dostępnej aparatury.</t>
  </si>
  <si>
    <t xml:space="preserve">Celem jest kontynuowanie działań mających na celu zmniejszenie kosztów obsługi zadłużenia poprzez negocjowanie spłaty zobowiązań i podpisywanie porozumień z wierzycielami pierwotnymi. IPCZD dąży do umorzenia 100% kosztów wynikających z nieterminowego regulowania zobowiązań, w innych przypadkach w procesie negocjacyjnym będzie uzyskiwana najwyższa możliwa wartość umorzenia. Drugim celem działania jest uzyskanie dodatkowej 3-letniej karencji (od 03.2025r. do 02.2028 r.) w spłacie kapitału nieoprocentowanej pożyczki MSP na kwotę 88,3 mln zł, która pozwoli na spłatę (833 tys. miesięcznie) oprocentowanych pożyczek udzielonych przez inne instytucje finansujące, a tym samym obniżenie kosztów finansowych.Trzecim celem działania jest wystąpienie z wnioskiem o umorzenie 15% pożyczki WFOŚiGW tj. kwoty 4,05 mln zł wniesionej kaucji, która zostanie przeznaczona na spłatę najpilniejszych zobowiązań.    </t>
  </si>
  <si>
    <t xml:space="preserve">Kamień 1 Oszacowanie potencjału rynkowego zaproponowanych innowacji oraz oszacowanie przyszłych przychodów z nowych wdrożeń. Opracowanie listy priorytetów. </t>
  </si>
  <si>
    <t>Zwiększenie liczby studentów kierunku lekarskiego.
Organizacja i realizacja kursów z zakresu kardiologii dziecięcej, neurologii dziecięcej, nefrologii dziecięcej, gastroenterologii dziecięcej dla lekarzy specjalizujących się w w/w dziedzinach.
Nabycie umiejętności praktycznych przez studentów kierunku fizjoterapia oraz dietetyka.</t>
  </si>
  <si>
    <t>1. Zapewnienie możliwości kompleksowego, nowoczesnego diagnozowania i leczenia z minimalizowaniem konieczności korzystania z usług podmiotów zewnętrznych oraz ograniczenie liczby przypadków leczenia poza granicami kraju w przypadku świadczeń możliwych do wykonania w Polsce.
2. Rozwój kadr medycznych.
3. Wzrost konkurencyjności Instytutu na rynku usług zdrowotnych.</t>
  </si>
  <si>
    <t>Kamień 2. Zakończenie prac remontowo-budowlanych i odbiór nowego budynku (uzyskanie decyzji - pozwolenia na użytkowanie obiektu budowlanego)</t>
  </si>
  <si>
    <t xml:space="preserve">Kamień 6. Działalność operacyjna działania </t>
  </si>
  <si>
    <t>Zastąpienie umów cywilnoprawnych (kamień 2) - oszczędność: koszty ZFŚS, PFRON, nagród jubileuszowych, wynagrodzenia za czas choroby. Odprawy (kamień 5), liczba odchodzących pracowników utrzyma się na obecnym poziomie, w następnych latach będzie minimalnie mniejsza (kontynuacja umów i ich wygasanie). Dla oszacowania przychodów (kamień 4) przyjęto 2,5% wzrost liczby leczonych pacjentów w oddziałach (wzrost o 10 mln zł/12 mcy), dla oszacowania kosztów założono, że 1/3 tego wzrostu spowoduje wzrost liczby osobodni (pozostałe 2/3 będą możliwe dzięki skróceniu pobytów w obecnej strukturze hospitalizacji), co spowoduje wzrost kosztów zmiennych.</t>
  </si>
  <si>
    <t>Fundusz Medyczny</t>
  </si>
  <si>
    <t>W przypadku odpraw mniejsze rezerwy. W przypadkach dodatkowego wynagrodzenia za czynności/ świadczenia (dochodowe) zwiększenie wyniku finansowego. Realizacja zadania (kamień 4) powinna przełożyć się na zwiększenie wykorzystania aparatury medycznej w okresie jej technicznej użyteczności. Zwiększenie przelotowości spowoduje skrócenie czasu oczekiwania pacjenta na świadczenie oraz skróci jego czas pobytu w szpitalu.</t>
  </si>
  <si>
    <t>Korzyści społeczne działania: zmniejszenie emisji CO2, zmniejszenie energochłonności budynku, zwiększenie ilości wytworzonej energii elektrycznej ze źródeł odnawialnych.</t>
  </si>
  <si>
    <t>Środki IPCZD.</t>
  </si>
  <si>
    <t>Nakłady poniesione w związku z realizacją projektu.</t>
  </si>
  <si>
    <t>Komisja Europejska.
Agencja Badań Medycznych.</t>
  </si>
  <si>
    <t>Fundusz Medyczny;
w tym: 65,7 mln zł w 2026 r. i 20,7 mln zł w 2027 r.</t>
  </si>
  <si>
    <t>Celem zadania jest poprawa efektywności energetycznej w Instytucie. Wprowadzone rozwiązania wpłyną na ograniczenie kosztów eksploatacyjnych oraz zmniejszenie energochłonności infrastruktury technicznej IPCZD. W ujęciu globalnym zaproponowane inwestycje mają bezpośredni, długofalowy wpływ na środowisko naturalne poprzez zmniejszenie emisji szkodliwych substancji do atmosfery. Zrównoważony rozwój Instytutu w zakresie zielonej transformacji to następujące inwestycje:
1. Optymalizacja zużycia energii poprzez zarządzanie pracą głównych urządzeń chłodniczych względem zapotrzebowania na chłód.
2. Rozbudowa systemu regulacji pracy pomp (automatyzacja i zarządzanie pracą urządzenia, m.in. wyłączanie układu w okresach niskich temperatur np. w nocy).
3. Rozbudowa istniejącego systemu OZE - układy fotowoltaiczne (montaż paneli fotowoltaicznych o mocy około 500kW na dachach i zabudowa istniejącego parkingu).
4. Modernizacja instalacji oświetlenia wewnętrznego części wspólnych i montaż czujników ruchu.
5. Nawiązanie współpracy na zasadach barterowych w Veolia Energia Warszawa S.A. w zakresie posadowienia na terenie IPCZD nowoczesnej  kotłowni gazowej umożliwiającej dostawy energii cieplnej i energii elektrycznej do obiektów IPCZD przy zmniejszonych kosztach za przesył.
6.Pozyskanie środków finansowych ze sprzedaży  tzw. Białych Certyfikatów za zrealizowane już działania proekologiczne obniżające emisje CO2.</t>
  </si>
  <si>
    <t xml:space="preserve">Kamień 2. Sprzedaż jednostek TOE uzyskanych z Białych Certyfikatów. </t>
  </si>
  <si>
    <t xml:space="preserve">Kamień 1. Realizacja grantów w ramach programu Horyzont Europa, Agencji Badań Medycznych, fundacji.
</t>
  </si>
  <si>
    <t>Cele zadania:
1. Optymalizacja zatrudnienia w Instytucie: dostosowywanie (zmniejszanie, zwiększanie) poziomu zatrudnienia w związku ze zmianami w działalności Instytutu (nowe obszary działalności klinicznej, elektronizacja procesów). Zmiana struktury zatrudnienia: rozwój grupy personelu wspierającej stanowiska specjalistyczne (np. stanowiska asystenckie/ sekretarskie dla lekarzy, delegacja zadań z pielęgniarek na opiekunów medycznych). 
2. Utrzymanie personelu poprzez rozwój/ szkolenia: kontynuowanie polityki wsparcia rozwoju pracowników poprzez realizację zarządzeń Dyrektora dot. dokształcania pracowników. 
3. Wdrożenie systemu doskonalenia Instytutu poprzez zgłaszanie przez pracowników pomysłów rozwiązania problemów, usprawnień i ryzyk (typu Sherlock Waste). 
4. Wdrożenie systemu ocen pracowniczych (jako narzędzia wspomagającego przegląd zasobów oraz tworzącego przestrzeń do wzmacniania komunikacji). 
5. Wprowadzenie zmian w systemie wynagradzania pracowników/osób współpracujących poprzez wskazywanie i aktualizowanie (oraz monitoring) obszarów z działalności medycznej, gdzie można zastosować dodatkowe wynagrodzenia za czynność/świadczenia pozwalające zwiększyć wynik finansowy (efektywne wykorzystanie zasobów) i zoptymalizować działanie IPCZD (w tym zmniejszenie kolejek do świadczeń medycznych, co daje systemowy zysk w postaci mniejszego ryzyka chorób związanych z brakiem szybko dostępnego świadczenia). 
6. Ewolucja Regulaminu Wynagradzania w zakresie zmniejszenia odpraw emerytalnych. Powyższe działania mają przemodelować i wykreować zasób personelu w ten sposób, by stał one się bardziej stabilny (mniejsza fluktuacja), bardziej efektywny. Zakres działania to wzmacnianie personelu wyspecjalizowanego poprzez delegację zadań nie wymagających fachowej specjalistycznej wiedzy na inne stanowiska pomocnicze - dzięki czemu uzyskujemy większą efektywność. Przeciwdziałanie różnym trendom wypalenia zawodowego poprzez odpowiednie systemy motywacyjne i rozwiązania w miejscu pracy. Wzmocnienie zadowolenia z pracy poprzez stymulację rozwiązań w obszarach wysokodochodowych pozwalających pracownikom zwiększyć przychody w zamian za efekty w pracy. Przesuwanie średniego wieku zatrudnienia w dół. Zadania z tym związane to: zmiana Regulaminu Wynagradzania w zakresie zmniejszenia odpraw emerytalnych do wysokości ustawowej. Co do zasady ogólnej przyjęcie zasady, że w obszarach, gdzie nie ma przeszkód prawnych zatrudnienie po przejściu na emeryturę na podstawie umowy cywilnoprawnej.</t>
  </si>
  <si>
    <t>Kamień 1. Podpisanie umowy z Ministerstwem Zdrowia na realizację programu wieloletniego.</t>
  </si>
  <si>
    <t xml:space="preserve">Kamień 3. Wdrożenie i uruchomienie systemu UnitDose we wszystkich oddziałach szpitalnych. </t>
  </si>
  <si>
    <t>Kamień 4. Rekrutacja i zatrudnienie personelu medycznego niezbędnego do realizacji świadczeń.</t>
  </si>
  <si>
    <t xml:space="preserve">Kamień 5. 
a. Wprowadzenie zmian organizacyjnych oraz kontraktowanie świadczeń z Płatnikiem Publicznym:
- utworzenie 30-łóżkowego Oddziału Psychiatrii Dziecięcej.
b. Pozostałe planowane zamiany w zakresie działalności klinicznej:
- wzrost liczby łóżek z 57 do 62 w Oddziale Onkologii
- wzrost liczby łóżek z 6 do 8 w Oddziale Dziennym Chemioterapii
- wzrost liczby łóżek z 15 do 30 w Oddziale Dziennym Psychiatrii Dziecięcej
</t>
  </si>
  <si>
    <t>Kamień 3. Spłata zobowiązań wobec wierzycieli pierwotnych i umorzenie kosztów finansowych na podstawie podpisywanych porozumień.</t>
  </si>
  <si>
    <t>Kamień 4. Bieżący monitoring  kwartalna analiza  z postępów prac (zadanie ciągłe).</t>
  </si>
  <si>
    <t>Kamień 5. Aktualizacja oceny wpływu wprowadzonych procesów, metod, technik i produktów. Aktualizacja planów strategii i rozwoju na kolejne lata (zadanie ciągłe).</t>
  </si>
  <si>
    <t>Kamień 1. Pawilon dydaktyczny - budowa i oddanie do użytku.</t>
  </si>
  <si>
    <t>24 927 525 MZ/ 62 475 środki IPCZD</t>
  </si>
  <si>
    <t>Budowa pawilonu dydaktycznego</t>
  </si>
  <si>
    <t>Przyjęto planowane kwoty środków otrzymanych od instytucji finansujących oraz planowane koszty do poniesienia podczas realizacji projektów. W efekcie finansowym uwzględniono nadwyżkę przychodów nad kosztami bezpośrednimi, pozwalającą pokryć narzuty kosztów pośrednich ponoszonych w Instytucie, w części rozlicznej na projekty naukowe i badania kliniczne.</t>
  </si>
  <si>
    <t xml:space="preserve">Działania z zakresu gospodarowania nieruchomościami mające na celu wygenerowanie przychodu na rzecz Instytutu:
1) Sprzedaż mieszkań w bloku przy ulicy Dzięcieliny 5 w Warszawie, którego właścicielem jest Instytut.
2) Sprzedaż działek przy ulicy Wisienki w Warszawie, których właścicielem jest Instytut, a nieruchomość jest zbędna do prowadzenia działalności statutowej.
3) Przekazanie w zarządzanie nieruchomości, których stan prawny nie pozwala na chwile obecną na sprzedaż, w zarządzanie spółce zależnej od Instytutu (Patron), zajmującej się zarządzeniem nieruchomościami, celem zwiększenia przychodów oraz uregulowania stanu prawnego.
4) Wydzierżawienie odpłatne części działki na terenie Instytutu na rzecz Veolia Energia Warszawa S.A., celem wybudowania kotłowni pozwalającej na dostawy energii cieplej i elektrycznej po niższych cenach. </t>
  </si>
  <si>
    <t>Nakłady niezbędne do poniesienia  na realizację zadania.</t>
  </si>
  <si>
    <t>Nakłady za przygotowanie niezbędnej dokumentacji i uzgodnień dla realizacji zadania.</t>
  </si>
  <si>
    <t>Nakłady niezbędne do poniesienia  na realizację i uruchomienie zadania.</t>
  </si>
  <si>
    <t xml:space="preserve">Kierownik Działu Systemów Informatycznych i Pełnomocnik Dyrektora ds. Cyfryzacji dokumentacji medycznej.
</t>
  </si>
  <si>
    <t>Nakłady na  modyfikacje systemów informatycznych niezbędne do realizacji zadania. Opłata za nowe rozwiązania informatyczne.
Nakłady na ponoszone sa również w roku 2026 r. (50 tys. zł).</t>
  </si>
  <si>
    <t>Nakłady na modyfikacje systemów informatycznych niezbędne do realizacji zadania. Nakłady na nowe rozwiązania informatyczne.</t>
  </si>
  <si>
    <t>Nakłady na modyfikacje systemów informatycznych niezbędne do realizacji zadania. Nakładuy na nowe rozwiązania informatyczne.</t>
  </si>
  <si>
    <t xml:space="preserve">Cyfryzacja danych pozwoli na zwiększenie jakości i dostępności danych medycznych, poprawę kontroli merytorycznej nad procesami leczenia. </t>
  </si>
  <si>
    <t>Kamień 3. Opracowanie raportu obejmującego spostrzeżenia dotyczące nieprawidłowości oraz proponowane rozwiązania.</t>
  </si>
  <si>
    <t>Kamień 4. Ujednolicenie zasad organizacji udzielania świadczeń oraz prowadzenie listy oczekujących.</t>
  </si>
  <si>
    <t xml:space="preserve">Kamień 5. Sukcesywne wygaszanie umów cywilnoprawnych opartych o stawkę godzinową na rzecz płatności za udzielone świadczenia. </t>
  </si>
  <si>
    <t xml:space="preserve">Kamień 6. Monitorowanie skuteczności wprowadzonych działań oraz wdrażanie ew. korekt. </t>
  </si>
  <si>
    <t>Komisja Europejska
Agencja Badań Medycznych (w tym 4,7 mln zł w roku 2026).</t>
  </si>
  <si>
    <t>Celem zadania jest zwiększenie przychodów Instytutu z tytułu prowadzonych projektów naukowych finansowanych przez Agencję Badań Medycznych, Narodowe Centrum Nauki, Narodowe Centrum Badań i Rozwoju, Komisji Europejskiej, przy wykorzystaniu posiadanych zasobów, w tym zespołów badawczych, kadry i infrastruktury Działu Badań Naukowych, Centrum Wsparcia Pediatrycznych Badań Klinicznych oraz zwiększenie przychodów Instytutu z tytułu prowadzonych badań klinicznych i obserwacyjnych komercyjnych przy wykorzystaniu posiadanych zasobów, w tym zespołów badawczych, kadry i infrastruktury Centrum Wsparcia Pediatrycznych Badań Klinicznych. Realizacja ww. celów zostanie zrealizowana z wykorzystaniem i wsparciem zaplanowanego do utworzenia biobanku.</t>
  </si>
  <si>
    <t>Szacunki wynikające z warunków współpracy prowadzonej z podmiotami zewnętrznymi w obszarze szkoleń. W kalkulacji uwzględniono bieżące koszty użytkowania pawilonu dydaktycznego.</t>
  </si>
  <si>
    <t xml:space="preserve">W kalkulacji przyjęto wzrost przychodów dot. rozliczeń świadczeń rozliczanych indywidualnie z płatnikiem (HZP), dzięki pełnej informacji o kosztach poszczególnych hospitalizacji. Dodatkowo przyjęto oszczędności kosztów materiałowych spowodowane redukcją druków papierowych. W efekcie finansowym, uwzględniono także rozliczane w czasie koszty zakupów ze środków IPCZD dot.modyfikacji systemów informatycznych, wykazanych w nakładach. W efekcie finansowym, uwzględniono również koszty usług serwisowych dla zmodyfikowanych systemów informatycznych. </t>
  </si>
  <si>
    <t>Kamień 1.  Bieżący nadzór nad realizacją inwestycji w ujęciu technicznym i administracyjnym w oparciu o zatwierdzony harmonogram (zadanie ciągłe).</t>
  </si>
  <si>
    <r>
      <t xml:space="preserve">Celem zadania jest zwiększenie innowacyjności Instytutu w następujących obszarach:
1. Procesy: m.in.: w obszarach diagnostyki laboratoryjnej: zastąpienie technik manualnych - automatycznymi, mikropróbkowanie (ograniczenie materiału pobieranego od pacjenta), cyfrowa platforma preparatów histologicznych (WSI - whole slide imaging), opracowanie klasyfikatora dla nowotworów OUN u dzieci, utworzenie screeningu noworodkowego w niedoborach odporności w Polsce, techniki telemedycznego wspomagania diagnostyki w otolaryngologii
2. Usługi: wprowadzenie do diagnostyki sekwencjonowania całogenomowego (WGS), mikromacierzy SNP i macierzy o wysokiej rozdzielczości, wprowadzenie nowych technik szybkiej diagnostyki zakażeń bakteryjnych, wirusowych i grzybiczych a także pierwotnych i wtórnych chorób autozapalnych i zaburzeń odporności. 
3. Wytworzone produkty: w obszarze genetyki klinicznej:  badanie pilotażowe - wykorzystanie sztucznej inteligencji (Al) we wczesnym i wiarygodnym wykrywaniu chorób uwarunkowanych genetycznie, w obszarze gastroenterologii: wprowadzenie do rutynowej diagnostyki: elastografii śledziony u pacjentów z chorobami wątroby, endoskopii dwubalonowej, endosonografii; w obszarze rehabilitacji: wprowadzenie technologii opartej na rzeczywistości wirtualnej i systemach robotycznych i zaawansowanej technologii medycznej do prowadzenia nowoczesnej kompleksowej rehabilitacji pediatrycznej; w obszarze chirurgii: zastosowanie medycyny robotycznej, tj.  technik minimalnego dostępu w przypadku chirurgii wątroby i trzustki
Wielowymiarowa analiza rozwoju Instytutu pozwoli na opracowanie kierunku zmian i rozwoju prowadzonej działalności co bezpośrednio przełoży się na wzrost konkurencyjności podmiotu nie tylko w Polsce wśród szpitali pediatrycznych, ale także na rynku europejskim. Nowoczesne metody diagnozowania i leczenia gwarantują wysoką jakość udzielanych świadczeń zdrowotnych poprzez m.in. zastąpienie zabiegów inwazyjnych procedurami obarczonymi niskim ryzykiem powikłań, zastosowanie procedur z wykorzystaniem sztucznej inteligencji, skrócenie czasu oczekiwania na wyniki badań laboratoryjnych z wykorzystaniem nowoczesnych technik. Zaproponowane zadania to również rozwój kompetencji pracowników i osób zarządzających Instytutem.
Kluczowe zadania:
1. Ustalenie listy priorytetów i wdrożeń w ramach zgłoszonych inwestycji do strategii rozwoju technologii medycznych Instytutu w aspekcie organizacyjnym, finansowym i zarządczym.
2. Pozyskiwanie dotacji na badania i rozwój zgodnie z przyjętymi zadaniami w Strategii ze środków pozabudżetowych.
3. Sukcesywne wdrażanie nowych technologii. 
4. Analiza wprowadzonych działań i aktualizacja planu rozwoju.
Każde z zaproponowanych zadań </t>
    </r>
    <r>
      <rPr>
        <i/>
        <sz val="11"/>
        <rFont val="Calibri"/>
        <family val="2"/>
        <charset val="238"/>
        <scheme val="minor"/>
      </rPr>
      <t>w  strategii rozwoju technologii medycznych</t>
    </r>
    <r>
      <rPr>
        <sz val="11"/>
        <rFont val="Calibri"/>
        <family val="2"/>
        <charset val="238"/>
        <scheme val="minor"/>
      </rPr>
      <t xml:space="preserve"> jest oddzielną inwestycją wymagającą nakładów.
Na obecnym etapie planowane działania mają charakter kierunkowy, oszacowanie danych dot. możliwych do uzyskania przychodów i koniecznych do poniesienia nakładów i kosztów w poszczególnych inwestycjach będzie opracowane na etapie ich szczegółowego planowania.</t>
    </r>
  </si>
  <si>
    <r>
      <t xml:space="preserve">Rada Ministrów w dniu 31 lipca 2023r. uchwaliła program inwestycyjny pn. </t>
    </r>
    <r>
      <rPr>
        <i/>
        <sz val="11"/>
        <rFont val="Calibri"/>
        <family val="2"/>
        <charset val="238"/>
        <scheme val="minor"/>
      </rPr>
      <t>Modernizacja oraz doposażenie infrastruktury strategicznej w Instytucie Pomnik-Centrum Zdrowia Dziecka"</t>
    </r>
    <r>
      <rPr>
        <sz val="11"/>
        <rFont val="Calibri"/>
        <family val="2"/>
        <charset val="238"/>
        <scheme val="minor"/>
      </rPr>
      <t xml:space="preserve">. Działanie dotyczy zadania nr 2  </t>
    </r>
    <r>
      <rPr>
        <i/>
        <sz val="11"/>
        <rFont val="Calibri"/>
        <family val="2"/>
        <charset val="238"/>
        <scheme val="minor"/>
      </rPr>
      <t>Centrum Psychiatrii i Onkologii w IPCZD</t>
    </r>
    <r>
      <rPr>
        <sz val="11"/>
        <rFont val="Calibri"/>
        <family val="2"/>
        <charset val="238"/>
        <scheme val="minor"/>
      </rPr>
      <t xml:space="preserve"> z zatwierdzonego programu wieloletniego. Elementy z zadania nr 1 Modernizacja i doposażenie infrastruktury strategicznej IPCZD w 10 budynkach podmiotu są zawarte w programie restrukturyzacyjnym pod nr: 3 (zmiana strategii dotycząca hospitalizacji) i 10 (przyjazny szpital).
Celem działania jest poprawa dostępności pacjentów &lt; 18r. ż do świadczeń z zakresu psychiatrii i onkologii oraz zapewnienie im odpowiednich i komfortowych warunków opieki. Ponadto inwestycja ma na celu zwiększenie liczby wykonywanych świadczeń w komórkach organizacyjnych objętych wsparciem.
Główne zadania:
1. Zakończenie inwestycji pn.: Centrum Psychiatrii i Onkologii dla dzieci i młodzieży w Instytucie "Pomnik - Centrum Zdrowia Dziecka - przeprowadzenie prac remontowo-budowlanych oraz zakup niezbędnego wyposażenia. Efektem przeprowadzonych prac będzie poprawa warunków lokalowych dla pacjentów oraz pracowników Instytutu. 
2. Zwiększenie liczby wykonywanych świadczeń w następujących komórkach Instytutu:
a) Poradnie specjalistyczne: Onkologiczna dla Dzieci i Młodzieży, Psychiatryczna dla Dzieci i Młodzieży
b) Oddziały dzienne: Oddział Dzienny Chemioterapii, Oddział Dzienny Psychiatrii Dziecięcej
c) Oddział stacjonarny: Oddział Onkologii
3. Utworzenie nowego oddziału stacjonarnego - Oddziału Psychiatrii Dziecięcej i zakontraktowanie świadczeń w ramach III poziomu referencyjnego - Ośrodka Wysokospecjalistycznej Całodobowej Opieki Psychiatrycznej
4. Zakup systemu UnitDose- system przygotowania i dystrybucji leków w formie gotowej wydawanych z centralnej apteki na oddziały szpitalne.
Ujęte w tabeli daty zakończenia inwestycji są zgodne z przyjętym harmonogramem dla zatwierdzonego programu wieloletniego. Z uwagi na opóźnienia spowodowane brakiem umowy pomiędzy IPCZD a MZ na dzień przesłania programu restrukturyzacji, harmonogram może ulec wydłużeniu. 
</t>
    </r>
  </si>
  <si>
    <t>Kamień 2. Realizacja i organizacja kształcenia w obszarze pielęgniarskim (zadanie ciągłe).</t>
  </si>
  <si>
    <t>Kamień 3. Realizacja i organizacja zajęć klinicznych i seminariów dla studentów UKSW (zadanie ciągłe).</t>
  </si>
  <si>
    <t>Kamień 4.Realizacja i organizacja zajęć klinicznych i seminariów dla studentów Uczelni Łazarskiego (zadanie ciągłe).</t>
  </si>
  <si>
    <t>Kamień 5. Kontynuacja zadania, prowadzenie katedr dydaktycznych: Kardiologii Dziecięcej, Neurologii Dziecięcej, Nefrologii Dziecięcej, Katedra Gastroenterologii Dziecięcej (zadanie ciągłe).</t>
  </si>
  <si>
    <t>Kamień 6. Realizacja praktyk dla studentów kierunku fizjoterapia oraz dietetyka (zadanie ciągłe).</t>
  </si>
  <si>
    <t xml:space="preserve">W kalkulacji efektu finansowego przyjęto planowany wzrost kosztów związany z uruchomieniem O.Psychiatrii Dziecięcej, oraz powiększeniem O.Onkologii, O.Dziennego Chemioterapii, O. Dziennego Psychiatrii Dziecięcej, uwzględniono także spodziewany wzrost przychodów związany z rozszerzoną działalnością. Dodatkowo uwzględniono oszczędności w kosztach leków związanych z uruchomieniem Systemu UnitDose. Dodatkowym efektem ekonomomicznym wprowadzenia systemu UnitDose jest możliwość oszczędzenia czasu pracy personelu pielęgniarskiego w obszarze podaży leków (wartość roczna rzędu 860 tys. zł), który będzie mógł być przesunięty do innych zadań. </t>
  </si>
  <si>
    <r>
      <t xml:space="preserve">Kierownik Działu Polityki Personalnej i Wynagrodzeń/ Zastępca Dyrektora ds. Klinicznych/ </t>
    </r>
    <r>
      <rPr>
        <sz val="11"/>
        <color theme="1"/>
        <rFont val="Calibri"/>
        <family val="2"/>
        <charset val="238"/>
        <scheme val="minor"/>
      </rPr>
      <t>Dyrektor Instytutu</t>
    </r>
  </si>
  <si>
    <r>
      <t>Kamień 3. Optymalizacja systemu dyżurowego osób funkcyjnych</t>
    </r>
    <r>
      <rPr>
        <sz val="11"/>
        <color theme="1"/>
        <rFont val="Calibri"/>
        <family val="2"/>
        <charset val="238"/>
        <scheme val="minor"/>
      </rPr>
      <t>.</t>
    </r>
  </si>
  <si>
    <r>
      <t xml:space="preserve">W kalkulacji efektu finansowego przyjęto planowany wzrost kosztów związany z powiększeniem O.Dziennego Rehabilitacji Neurologicznej, O. Audiologii i Foniatrii, </t>
    </r>
    <r>
      <rPr>
        <sz val="11"/>
        <color theme="1"/>
        <rFont val="Calibri"/>
        <family val="2"/>
        <charset val="238"/>
        <scheme val="minor"/>
      </rPr>
      <t>O. Diabetologii, uwzględniono także spodziewany wzrost przychodów związany z rozszerzoną działalnością.</t>
    </r>
  </si>
  <si>
    <r>
      <t xml:space="preserve">Kamień 3. Pozyskiwanie środków zewnętrznych w formie dotacji, projektów na realizację zadań ujętych w </t>
    </r>
    <r>
      <rPr>
        <i/>
        <sz val="11"/>
        <color theme="1"/>
        <rFont val="Calibri"/>
        <family val="2"/>
        <charset val="238"/>
        <scheme val="minor"/>
      </rPr>
      <t xml:space="preserve"> strategii rozwoju technologii medycznych Instytutu </t>
    </r>
    <r>
      <rPr>
        <sz val="11"/>
        <color theme="1"/>
        <rFont val="Calibri"/>
        <family val="2"/>
        <charset val="238"/>
        <scheme val="minor"/>
      </rPr>
      <t>(zadanie ciągłe).</t>
    </r>
  </si>
  <si>
    <t>Kamień 3. Sukcesywna realizacja prac modernizacyjnych.</t>
  </si>
  <si>
    <t>Kamień 4. Sukcesywne uruchomienie poszczególnych instalacji.</t>
  </si>
  <si>
    <t>Nowoczesny szpital</t>
  </si>
  <si>
    <t xml:space="preserve">Kamień 3 Oddanie do użytku przestrzeni dedykowanej krótkim hospitalizacjom stworzonej w ramach realizacji  programu wieloletniego pn. "Modernizacja oraz doposażenie infrastruktury strategicznej w Instytucie "Pomnik-Centrum Zdrowia Dziecka". Inwestycja uwzględniona w zadaniu Nowoczesny Szpital. 
</t>
  </si>
  <si>
    <t xml:space="preserve">Celem zadania jest wzrost komfortu i bezpieczeństwa pacjentów i ich rodzin, a także poprawa ergonomii pracy pracowników Instytutu. Zaplanowano prace remontowo- budowlane w 10 budynkach szpitala poprzez modernizację istniejących pomieszczeń poprawiając ich stan techniczny oraz układ funkcjonalny. Inwestycja umożliwi poprawę infrastruktury szpitala i dostosowanie jej do aktualnych przepisów prawa, wymogów sanitarnych oraz gwarantując wzrost dostępności dla pacjentów z niepełnosprawnościami. Inwestycja będzie finansowana dzięki realizacji programu wieloletniego pn.: "Modernizacja oraz doposażenie infrastruktury strategicznej w Instytucie "Pomnik-Centrum Zdrowia Dziecka", zadanie nr 1 "Modernizacja i doposażenie infrastruktury strategicznej IPCZD w 10 budynkach podmiotu".  Z uwagi na powyższe termin realizacji działania (komórka G58-59) to 30 czerwca 2027 zgodnie z przyjętym harmonogramem z programu wieloletniego (w programie restrukturyzacyjnym wskazano datę 31.12.2026r.- ostatni dzień planu restrukturyzacji.
Komórki IPCZD objęte inwestycją: 
a) Poradnie specjalistyczne: Endokrynologiczna, Ginekologii Dziecięcej, Diabetologiczna, Foniatryczno- Audiologiczna Laryngologiczna, Logopedyczna, Rehabilitacji Pediatrycznej, Okulistyczna;
b) Oddziały dzienne: Oddział Dzienny Rehabilitacji Narządu Ruchu, Oddział Dzienny Rehabilitacji Neurologicznej;  Oddział Otolaryngologii, Audiologii i Foniatrii
c) Zakłady w skład których wchodzą pracownie laboratoryjne: Zakład Patomorfologii (Pracownia Autopsji, Pracownia Diagnostyki Histo i Cytopatologicznej, Pracownia Immunologii), Zakład Genetyki Medycznej (Pracownia Genetyki Molekularnej, Pracownia Cytogenetyki i Hodowli Tkanek, Pracownia Onkopatologii i Biostruktury Medycznej), Laboratorium Badań Podstawowych, Zakład Biochemii, Radioimmunologii i Medycyny Doświadczalnej (Pracownia Farmakokinetyki, Pracownia Hormonów Steroidowych i Zaburzeń Metabolizmu, Pracownia Radioimmunologii i Medycyny Doświadczalnej, Pracownia Wad Metabolizmu);
d) Części wspólne szpitala np. dźwigi osobowe
Koncepcja przeprowadzenia kompleksowej modernizacji przestrzeni szpitala zakłada etapowość prac, która pozwoli na utrzymanie udzielania świadczeń zdrowotnych w Instytucie w sposób nieprzerwany.
Efektem przeprowadzonych prac będą również zmiany organizacyjne w Instytucie, zatwierdzone pozytywną opinią o celowości inwestycji:
- wzrost liczby łóżek w Oddziale Diabetologii o 8
- wzrost liczby łóżek w Oddziale Otolaryngologii, Audiologii i Foniatrii o 5
- wzrost liczby łóżek w Klinice Rahabilitacji o 4
- uruchomienie oddziału krótkich hospitalizacji </t>
  </si>
  <si>
    <r>
      <t xml:space="preserve">Kontynuacja współpracy z Uczelniami Medycznymi  w zakresie organizacji i realizacji zajęć klinicznych oraz seminariów dla studentów III, IV, V, VI roku (Uniwersytet Kardynała Stefana Wyszyńskiego oraz z Uczelnia Łazarskiego) - zwiększenie liczby studentów.
Kontynuacja współpracy z CMKP dot. utworzenia katedr dydaktycznych na terenie Instytutu. 
Kontynuacja współpracy z Wyższą Szkołą Rehabilitacji w zakresie organizacji praktyk dla studentów kierunku fizjoterapii oraz dietetyki.
Działania zwiększające przychody: 
1. Zwiększenie liczby studentów realizujących zajęcia kliniczne i seminaria.  
2. Realizacja inwestycji  - budynku dydaktycznego jako bazy dla szkoleń rosnącej liczby studentów - koszt inwestycji 24,9 mln zł.
Główne założenia: 
1. Z roku na rok przychody z działalności dydaktycznej ulegną zwiększeniu.  
2. Liczba studentów zwiększy się.                      
Korzyści społeczne:                                                 
Wpływ na zwiększenie się liczby lekarzy na rynku pracy. Korzyści pozafinansowe dla IPCZD - rekrutacja studentów do pracy w IPCZD.  
</t>
    </r>
    <r>
      <rPr>
        <sz val="11"/>
        <color theme="1"/>
        <rFont val="Calibri"/>
        <family val="2"/>
        <charset val="238"/>
        <scheme val="minor"/>
      </rPr>
      <t xml:space="preserve">
IPCZD realizuje obecnie przychody dotyczące kształcenia przed i podyplomowego oraz wynajmu sal wykładowych w wys. 426 tys. zł rocznie. 
IPCZD w latach 2024-2026 będzie sukcesywnie zwiększał liczbę studentów medycyny szkolonych na 2 uczelniach. Instytut obejmie szkoleniem kolejne roczniki studentów i zwiększy liczbę studentów na każdym roku. Zgodnie z szacunkami wykonanie zadań szkoleniowych jest możliwe tylko na bazie inwestycji w postaci nowego budynku szkoleniowego od roku akademickiego 2025/26.
Szkolenie studentów medycyny wpisuje się w strategię państwa, związaną z niedoborem lekarzy. Obecnie i w przyszłości IPCZD będzie drugim ośrodkiem po Warszawskim Uniwersytecie Medycznym szkolącym studentów medycyny w zakresie pediatrii w województwie mazowieckim i jednym z największych w Polsce.
Oszacowanie dodatkowych środków na pokrycie kosztów utrzymania budynku szkoleniowego obecnie nie jest możliwe. IPCZD planuje pozyskiwanie dodatkowych środków poprzez wynajmowanie sal wykładowych i seminaryjnych dla celów szkoleń komercyjnych w weekendy.
</t>
    </r>
  </si>
  <si>
    <t>dr n. med. Marek Migdał
Dyrektor Instytutu "Pomnik-Centrum Zdrowia Dziecka"</t>
  </si>
  <si>
    <t>22 815 16 00</t>
  </si>
  <si>
    <t>Osoba do kontaktu:</t>
  </si>
  <si>
    <t>Nr telefonu:</t>
  </si>
  <si>
    <t>Kamień 1. Sprzedaż mieszkań - uzyskanie odpowiednich zgód i podpisanie umów sprzedaży nieruchomości.</t>
  </si>
  <si>
    <t>Kamień 2. Sprzedaż działek - uzyskanie odpowiednich zgód i podpisanie umów sprzedaży nieruchomości.</t>
  </si>
  <si>
    <r>
      <t xml:space="preserve">Kamień 4. Podpisanie umowy dzierżawy z Veolia </t>
    </r>
    <r>
      <rPr>
        <sz val="11"/>
        <color theme="1"/>
        <rFont val="Calibri"/>
        <family val="2"/>
        <charset val="238"/>
      </rPr>
      <t>Energia Warszawa S.A.</t>
    </r>
  </si>
  <si>
    <t>Kamień 3. Przekazanie w zarządzanie nieruchomości spółce zależnej od Instytutu (Patron)</t>
  </si>
  <si>
    <t>Z-ca Dyrektora ds. Klinicznych, Z-ca Dyrektora ds. Administracyjno-Technicznych</t>
  </si>
  <si>
    <r>
      <t xml:space="preserve">W kalkulacji uwzględniono przychody ze sprzedaży nieruchomości (sprzedaż mieszkań - 1 539 216 zł, sprzedaż działek - 7 368 780 zł), efekty finansowe w tym obszarze pomniejszono o wartość księgową </t>
    </r>
    <r>
      <rPr>
        <sz val="11"/>
        <color theme="1"/>
        <rFont val="Calibri"/>
        <family val="2"/>
        <charset val="238"/>
        <scheme val="minor"/>
      </rPr>
      <t>netto sprzedawanych nieruchomości (wartość mieszkań wraz z gruntem - 2 592 773 zł, wartość działek - 30,49 zł). Odnośnie kamienia 3 zakres nieruchomości przekazanych do spółki zależnej i oszacowanie możliwych do uzyskania przychodów zostanie ustalony do końca 2023 r. W kamieniu 4 przyjęto szacowane przychody z tytułu wydzierżawienia części działki na rzecz firmy Veolia.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</si>
</sst>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zł&quot;;\-#,##0\ &quot;zł&quot;"/>
    <numFmt numFmtId="42" formatCode="_-* #,##0\ &quot;zł&quot;_-;\-* #,##0\ &quot;zł&quot;_-;_-* &quot;-&quot;\ &quot;zł&quot;_-;_-@_-"/>
    <numFmt numFmtId="44" formatCode="_-* #,##0.00\ &quot;zł&quot;_-;\-* #,##0.00\ &quot;zł&quot;_-;_-* &quot;-&quot;??\ &quot;zł&quot;_-;_-@_-"/>
    <numFmt numFmtId="164" formatCode="_-* #,##0.00\ _z_ł_-;\-* #,##0.00\ _z_ł_-;_-* &quot;-&quot;??\ _z_ł_-;_-@_-"/>
    <numFmt numFmtId="165" formatCode="0.000"/>
    <numFmt numFmtId="166" formatCode="#,##0.00_ ;\-#,##0.00\ "/>
    <numFmt numFmtId="167" formatCode="0.0%"/>
    <numFmt numFmtId="168" formatCode="#,##0\ &quot;zł&quot;"/>
    <numFmt numFmtId="169" formatCode="yyyy\-mm\-dd;@"/>
    <numFmt numFmtId="170" formatCode="#,##0\ [$zł-415];\-#,##0\ [$zł-415]"/>
  </numFmts>
  <fonts count="19" x14ac:knownFonts="1">
    <font>
      <sz val="11"/>
      <color theme="1"/>
      <name val="Calibri"/>
      <family val="2"/>
      <charset val="238"/>
      <scheme val="minor"/>
    </font>
    <font>
      <b/>
      <sz val="11"/>
      <name val="Calibri"/>
      <family val="2"/>
      <charset val="238"/>
      <scheme val="minor"/>
    </font>
    <font>
      <i/>
      <sz val="11"/>
      <name val="Calibri"/>
      <family val="2"/>
      <charset val="238"/>
      <scheme val="minor"/>
    </font>
    <font>
      <sz val="11"/>
      <name val="Calibri"/>
      <family val="2"/>
      <charset val="238"/>
      <scheme val="minor"/>
    </font>
    <font>
      <sz val="10"/>
      <name val="Arial CE"/>
      <charset val="238"/>
    </font>
    <font>
      <b/>
      <sz val="20"/>
      <name val="Calibri"/>
      <family val="2"/>
      <charset val="238"/>
      <scheme val="minor"/>
    </font>
    <font>
      <sz val="11"/>
      <color theme="0" tint="-0.499984740745262"/>
      <name val="Calibri"/>
      <family val="2"/>
      <charset val="238"/>
      <scheme val="minor"/>
    </font>
    <font>
      <b/>
      <i/>
      <sz val="11"/>
      <color theme="0" tint="-0.499984740745262"/>
      <name val="Calibri"/>
      <family val="2"/>
      <charset val="238"/>
      <scheme val="minor"/>
    </font>
    <font>
      <b/>
      <sz val="20"/>
      <color theme="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sz val="11"/>
      <color theme="1"/>
      <name val="Calibri"/>
      <family val="2"/>
      <charset val="238"/>
      <scheme val="minor"/>
    </font>
    <font>
      <sz val="11"/>
      <color theme="1"/>
      <name val="Calibri"/>
      <family val="2"/>
      <charset val="238"/>
    </font>
    <font>
      <b/>
      <sz val="9"/>
      <color indexed="81"/>
      <name val="Tahoma"/>
      <family val="2"/>
      <charset val="238"/>
    </font>
    <font>
      <sz val="9"/>
      <color indexed="81"/>
      <name val="Tahoma"/>
      <family val="2"/>
      <charset val="238"/>
    </font>
    <font>
      <sz val="10"/>
      <color theme="1"/>
      <name val="Arial"/>
      <family val="2"/>
      <charset val="238"/>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0" tint="-4.9989318521683403E-2"/>
        <bgColor indexed="64"/>
      </patternFill>
    </fill>
  </fills>
  <borders count="7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style="thin">
        <color indexed="64"/>
      </bottom>
      <diagonal/>
    </border>
    <border>
      <left style="thin">
        <color auto="1"/>
      </left>
      <right/>
      <top/>
      <bottom style="thin">
        <color auto="1"/>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style="double">
        <color indexed="64"/>
      </top>
      <bottom style="thin">
        <color indexed="64"/>
      </bottom>
      <diagonal/>
    </border>
    <border>
      <left/>
      <right/>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thin">
        <color auto="1"/>
      </top>
      <bottom style="double">
        <color indexed="64"/>
      </bottom>
      <diagonal/>
    </border>
    <border>
      <left style="thin">
        <color indexed="64"/>
      </left>
      <right/>
      <top/>
      <bottom/>
      <diagonal/>
    </border>
    <border>
      <left style="thin">
        <color indexed="64"/>
      </left>
      <right/>
      <top/>
      <bottom style="double">
        <color indexed="64"/>
      </bottom>
      <diagonal/>
    </border>
  </borders>
  <cellStyleXfs count="5">
    <xf numFmtId="0" fontId="0"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164" fontId="14" fillId="0" borderId="0" applyFont="0" applyFill="0" applyBorder="0" applyAlignment="0" applyProtection="0"/>
  </cellStyleXfs>
  <cellXfs count="504">
    <xf numFmtId="0" fontId="0" fillId="0" borderId="0" xfId="0"/>
    <xf numFmtId="0" fontId="3" fillId="2" borderId="0" xfId="1" applyFont="1" applyFill="1"/>
    <xf numFmtId="0" fontId="1" fillId="2" borderId="4" xfId="1" applyFont="1" applyFill="1" applyBorder="1" applyAlignment="1">
      <alignment horizontal="center" vertical="center" wrapText="1"/>
    </xf>
    <xf numFmtId="14" fontId="1" fillId="2" borderId="4" xfId="1" applyNumberFormat="1" applyFont="1" applyFill="1" applyBorder="1" applyAlignment="1">
      <alignment horizontal="center" vertical="center" wrapText="1"/>
    </xf>
    <xf numFmtId="0" fontId="1" fillId="3" borderId="19" xfId="1" applyFont="1" applyFill="1" applyBorder="1" applyAlignment="1">
      <alignment vertical="center" wrapText="1"/>
    </xf>
    <xf numFmtId="0" fontId="1" fillId="3" borderId="22" xfId="1" applyFont="1" applyFill="1" applyBorder="1" applyAlignment="1">
      <alignment vertical="center" wrapText="1"/>
    </xf>
    <xf numFmtId="42" fontId="1" fillId="3" borderId="18" xfId="2" applyNumberFormat="1" applyFont="1" applyFill="1" applyBorder="1" applyAlignment="1">
      <alignment vertical="center" wrapText="1"/>
    </xf>
    <xf numFmtId="165" fontId="3" fillId="2" borderId="0" xfId="1" applyNumberFormat="1" applyFont="1" applyFill="1"/>
    <xf numFmtId="0" fontId="2" fillId="0" borderId="24" xfId="1" applyFont="1" applyBorder="1" applyAlignment="1">
      <alignment horizontal="right" vertical="center" wrapText="1"/>
    </xf>
    <xf numFmtId="0" fontId="2" fillId="0" borderId="27" xfId="1" applyFont="1" applyBorder="1" applyAlignment="1">
      <alignment vertical="center" wrapText="1"/>
    </xf>
    <xf numFmtId="42" fontId="2" fillId="0" borderId="23" xfId="2" applyNumberFormat="1" applyFont="1" applyFill="1" applyBorder="1" applyAlignment="1" applyProtection="1">
      <alignment vertical="center" wrapText="1"/>
      <protection locked="0"/>
    </xf>
    <xf numFmtId="0" fontId="1" fillId="0" borderId="24" xfId="1" applyFont="1" applyBorder="1" applyAlignment="1">
      <alignment horizontal="left" vertical="center" wrapText="1"/>
    </xf>
    <xf numFmtId="0" fontId="1" fillId="0" borderId="27" xfId="1" applyFont="1" applyBorder="1" applyAlignment="1">
      <alignment vertical="center" wrapText="1"/>
    </xf>
    <xf numFmtId="0" fontId="3" fillId="0" borderId="24" xfId="1" applyFont="1" applyBorder="1" applyAlignment="1">
      <alignment horizontal="left" vertical="center" wrapText="1"/>
    </xf>
    <xf numFmtId="0" fontId="3" fillId="0" borderId="27" xfId="1" quotePrefix="1" applyFont="1" applyBorder="1" applyAlignment="1">
      <alignment vertical="center" wrapText="1"/>
    </xf>
    <xf numFmtId="0" fontId="1" fillId="0" borderId="24" xfId="1" applyFont="1" applyBorder="1" applyAlignment="1">
      <alignment vertical="center" wrapText="1"/>
    </xf>
    <xf numFmtId="42" fontId="1" fillId="0" borderId="23" xfId="2" applyNumberFormat="1" applyFont="1" applyBorder="1" applyAlignment="1" applyProtection="1">
      <alignment vertical="center" wrapText="1"/>
      <protection locked="0"/>
    </xf>
    <xf numFmtId="0" fontId="1" fillId="3" borderId="24" xfId="1" applyFont="1" applyFill="1" applyBorder="1" applyAlignment="1">
      <alignment vertical="center" wrapText="1"/>
    </xf>
    <xf numFmtId="0" fontId="1" fillId="3" borderId="27" xfId="1" applyFont="1" applyFill="1" applyBorder="1" applyAlignment="1">
      <alignment vertical="center" wrapText="1"/>
    </xf>
    <xf numFmtId="42" fontId="1" fillId="3" borderId="23" xfId="2" applyNumberFormat="1" applyFont="1" applyFill="1" applyBorder="1" applyAlignment="1">
      <alignment vertical="center" wrapText="1"/>
    </xf>
    <xf numFmtId="166" fontId="3" fillId="2" borderId="0" xfId="1" applyNumberFormat="1" applyFont="1" applyFill="1"/>
    <xf numFmtId="42" fontId="1" fillId="0" borderId="23" xfId="2" applyNumberFormat="1" applyFont="1" applyFill="1" applyBorder="1" applyAlignment="1" applyProtection="1">
      <alignment vertical="center" wrapText="1"/>
      <protection locked="0"/>
    </xf>
    <xf numFmtId="42" fontId="1" fillId="0" borderId="23" xfId="2" applyNumberFormat="1" applyFont="1" applyFill="1" applyBorder="1" applyAlignment="1" applyProtection="1">
      <alignment vertical="center" wrapText="1"/>
    </xf>
    <xf numFmtId="4" fontId="3" fillId="2" borderId="0" xfId="1" applyNumberFormat="1" applyFont="1" applyFill="1"/>
    <xf numFmtId="0" fontId="3" fillId="0" borderId="24" xfId="1" quotePrefix="1" applyFont="1" applyBorder="1" applyAlignment="1">
      <alignment horizontal="right" vertical="center" wrapText="1"/>
    </xf>
    <xf numFmtId="0" fontId="3" fillId="0" borderId="27" xfId="1" applyFont="1" applyBorder="1" applyAlignment="1">
      <alignment vertical="center" wrapText="1"/>
    </xf>
    <xf numFmtId="42" fontId="1" fillId="5" borderId="23" xfId="2" applyNumberFormat="1" applyFont="1" applyFill="1" applyBorder="1" applyAlignment="1" applyProtection="1">
      <alignment vertical="center" wrapText="1"/>
      <protection locked="0"/>
    </xf>
    <xf numFmtId="167" fontId="3" fillId="2" borderId="0" xfId="3" applyNumberFormat="1" applyFont="1" applyFill="1" applyBorder="1"/>
    <xf numFmtId="42" fontId="3" fillId="0" borderId="23" xfId="2" applyNumberFormat="1" applyFont="1" applyFill="1" applyBorder="1" applyAlignment="1" applyProtection="1">
      <alignment vertical="center" wrapText="1"/>
      <protection locked="0"/>
    </xf>
    <xf numFmtId="0" fontId="3" fillId="0" borderId="27" xfId="1" applyFont="1" applyBorder="1" applyAlignment="1">
      <alignment horizontal="left" vertical="center" wrapText="1"/>
    </xf>
    <xf numFmtId="0" fontId="3" fillId="0" borderId="27" xfId="1" quotePrefix="1" applyFont="1" applyBorder="1" applyAlignment="1">
      <alignment horizontal="left" vertical="center" wrapText="1"/>
    </xf>
    <xf numFmtId="0" fontId="2" fillId="0" borderId="24" xfId="1" applyFont="1" applyBorder="1" applyAlignment="1">
      <alignment horizontal="left" vertical="center" wrapText="1"/>
    </xf>
    <xf numFmtId="42" fontId="1" fillId="0" borderId="23" xfId="2" applyNumberFormat="1" applyFont="1" applyFill="1" applyBorder="1" applyAlignment="1" applyProtection="1">
      <alignment vertical="center" shrinkToFit="1"/>
      <protection locked="0"/>
    </xf>
    <xf numFmtId="0" fontId="1" fillId="0" borderId="31" xfId="1" applyFont="1" applyBorder="1" applyAlignment="1">
      <alignment vertical="center" wrapText="1"/>
    </xf>
    <xf numFmtId="0" fontId="1" fillId="0" borderId="34" xfId="1" applyFont="1" applyBorder="1" applyAlignment="1">
      <alignment vertical="center" wrapText="1"/>
    </xf>
    <xf numFmtId="42" fontId="1" fillId="0" borderId="30" xfId="2" applyNumberFormat="1" applyFont="1" applyFill="1" applyBorder="1" applyAlignment="1" applyProtection="1">
      <alignment vertical="center" wrapText="1"/>
      <protection locked="0"/>
    </xf>
    <xf numFmtId="0" fontId="1" fillId="3" borderId="40" xfId="1" applyFont="1" applyFill="1" applyBorder="1" applyAlignment="1">
      <alignment vertical="center" wrapText="1"/>
    </xf>
    <xf numFmtId="0" fontId="1" fillId="3" borderId="41" xfId="1" applyFont="1" applyFill="1" applyBorder="1" applyAlignment="1">
      <alignment vertical="center" wrapText="1"/>
    </xf>
    <xf numFmtId="42" fontId="1" fillId="3" borderId="4" xfId="2" applyNumberFormat="1" applyFont="1" applyFill="1" applyBorder="1" applyAlignment="1">
      <alignment vertical="center" wrapText="1"/>
    </xf>
    <xf numFmtId="0" fontId="6" fillId="2" borderId="0" xfId="1" applyFont="1" applyFill="1" applyAlignment="1">
      <alignment vertical="center" wrapText="1"/>
    </xf>
    <xf numFmtId="0" fontId="7" fillId="2" borderId="0" xfId="1" applyFont="1" applyFill="1" applyAlignment="1">
      <alignment horizontal="right" vertical="center" wrapText="1"/>
    </xf>
    <xf numFmtId="4" fontId="7" fillId="2" borderId="0" xfId="2" applyNumberFormat="1" applyFont="1" applyFill="1" applyBorder="1" applyAlignment="1" applyProtection="1">
      <alignment vertical="center"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9" fillId="2" borderId="42" xfId="0" applyFont="1" applyFill="1" applyBorder="1" applyAlignment="1" applyProtection="1">
      <alignment horizontal="center" vertical="center" wrapText="1"/>
      <protection locked="0"/>
    </xf>
    <xf numFmtId="0" fontId="9" fillId="3" borderId="45" xfId="0" applyFont="1" applyFill="1" applyBorder="1" applyAlignment="1">
      <alignment horizontal="center" vertical="center" wrapText="1"/>
    </xf>
    <xf numFmtId="0" fontId="9" fillId="3" borderId="46" xfId="0" applyFont="1" applyFill="1" applyBorder="1" applyAlignment="1">
      <alignment horizontal="left" vertical="center" wrapText="1"/>
    </xf>
    <xf numFmtId="0" fontId="9" fillId="3" borderId="47" xfId="0" applyFont="1" applyFill="1" applyBorder="1" applyAlignment="1">
      <alignment horizontal="center" vertical="center" wrapText="1"/>
    </xf>
    <xf numFmtId="42" fontId="9" fillId="3" borderId="45" xfId="0" applyNumberFormat="1"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center" vertical="center" wrapText="1"/>
    </xf>
    <xf numFmtId="42" fontId="9" fillId="3" borderId="48" xfId="0" applyNumberFormat="1"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left" vertical="center" wrapText="1"/>
    </xf>
    <xf numFmtId="0" fontId="9" fillId="2" borderId="50" xfId="0" applyFont="1" applyFill="1" applyBorder="1" applyAlignment="1">
      <alignment horizontal="center" vertical="center" wrapText="1"/>
    </xf>
    <xf numFmtId="42" fontId="9" fillId="2" borderId="48" xfId="0" applyNumberFormat="1" applyFont="1" applyFill="1" applyBorder="1" applyAlignment="1" applyProtection="1">
      <alignment horizontal="center" vertical="center" wrapText="1"/>
      <protection locked="0"/>
    </xf>
    <xf numFmtId="0" fontId="10" fillId="2" borderId="48" xfId="0" applyFont="1" applyFill="1" applyBorder="1" applyAlignment="1">
      <alignment horizontal="center"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center" vertical="center" wrapText="1"/>
    </xf>
    <xf numFmtId="42" fontId="10" fillId="2" borderId="48" xfId="0" applyNumberFormat="1" applyFont="1" applyFill="1" applyBorder="1" applyAlignment="1" applyProtection="1">
      <alignment horizontal="center" vertical="center" wrapText="1"/>
      <protection locked="0"/>
    </xf>
    <xf numFmtId="0" fontId="0" fillId="2" borderId="0" xfId="0" applyFont="1" applyFill="1" applyAlignment="1">
      <alignment vertical="center"/>
    </xf>
    <xf numFmtId="0" fontId="0" fillId="2" borderId="6" xfId="0" applyFont="1" applyFill="1" applyBorder="1" applyAlignment="1">
      <alignment vertical="center"/>
    </xf>
    <xf numFmtId="0" fontId="11" fillId="3" borderId="4" xfId="0" applyFont="1" applyFill="1" applyBorder="1" applyAlignment="1">
      <alignment horizontal="center" vertical="center" readingOrder="1"/>
    </xf>
    <xf numFmtId="0" fontId="11" fillId="0" borderId="5" xfId="0" applyFont="1" applyBorder="1" applyAlignment="1">
      <alignment horizontal="center" vertical="center" readingOrder="1"/>
    </xf>
    <xf numFmtId="0" fontId="11" fillId="4" borderId="11" xfId="0" applyFont="1" applyFill="1" applyBorder="1" applyAlignment="1">
      <alignment horizontal="center" vertical="center" wrapText="1" readingOrder="1"/>
    </xf>
    <xf numFmtId="0" fontId="11"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1" fillId="4" borderId="9" xfId="0" applyFont="1" applyFill="1" applyBorder="1" applyAlignment="1">
      <alignment horizontal="center" vertical="center" wrapText="1" readingOrder="1"/>
    </xf>
    <xf numFmtId="0" fontId="3" fillId="0" borderId="0" xfId="0" applyFont="1" applyFill="1" applyAlignment="1">
      <alignment vertical="center"/>
    </xf>
    <xf numFmtId="0" fontId="0" fillId="2" borderId="0" xfId="0" applyFont="1" applyFill="1" applyAlignment="1">
      <alignment horizontal="left" vertical="center"/>
    </xf>
    <xf numFmtId="0" fontId="0" fillId="2" borderId="0" xfId="0" applyFont="1" applyFill="1" applyBorder="1" applyAlignment="1">
      <alignment vertical="center"/>
    </xf>
    <xf numFmtId="0" fontId="3" fillId="0" borderId="52" xfId="0" applyFont="1" applyFill="1" applyBorder="1" applyAlignment="1">
      <alignment horizontal="left" vertical="center" wrapText="1"/>
    </xf>
    <xf numFmtId="0" fontId="3" fillId="0" borderId="64" xfId="0" applyFont="1" applyFill="1" applyBorder="1" applyAlignment="1">
      <alignment horizontal="left" vertical="center" wrapText="1" readingOrder="1"/>
    </xf>
    <xf numFmtId="0" fontId="3" fillId="0" borderId="64" xfId="0" applyFont="1" applyFill="1" applyBorder="1" applyAlignment="1">
      <alignment vertical="center" wrapText="1" readingOrder="1"/>
    </xf>
    <xf numFmtId="0" fontId="3" fillId="0" borderId="73" xfId="0" applyFont="1" applyFill="1" applyBorder="1" applyAlignment="1">
      <alignment horizontal="left" vertical="center" wrapText="1"/>
    </xf>
    <xf numFmtId="0" fontId="3" fillId="0" borderId="75" xfId="0" applyFont="1" applyFill="1" applyBorder="1" applyAlignment="1">
      <alignment horizontal="left" vertical="center" wrapText="1" readingOrder="1"/>
    </xf>
    <xf numFmtId="0" fontId="3" fillId="0" borderId="73" xfId="0" applyFont="1" applyFill="1" applyBorder="1" applyAlignment="1">
      <alignment horizontal="left" vertical="center" wrapText="1" readingOrder="1"/>
    </xf>
    <xf numFmtId="0" fontId="3" fillId="0" borderId="62" xfId="0" applyFont="1" applyFill="1" applyBorder="1" applyAlignment="1">
      <alignment horizontal="left" vertical="center" wrapText="1" readingOrder="1"/>
    </xf>
    <xf numFmtId="0" fontId="3" fillId="0" borderId="75" xfId="0" applyFont="1" applyFill="1" applyBorder="1" applyAlignment="1">
      <alignment vertical="center" wrapText="1"/>
    </xf>
    <xf numFmtId="0" fontId="3" fillId="0" borderId="74" xfId="0" applyFont="1" applyFill="1" applyBorder="1" applyAlignment="1">
      <alignment horizontal="left" vertical="center" wrapText="1" readingOrder="1"/>
    </xf>
    <xf numFmtId="0" fontId="3" fillId="0" borderId="64" xfId="0" applyFont="1" applyFill="1" applyBorder="1" applyAlignment="1">
      <alignment vertical="center" wrapText="1"/>
    </xf>
    <xf numFmtId="0" fontId="3" fillId="0" borderId="0" xfId="0" applyFont="1" applyFill="1" applyAlignment="1">
      <alignment horizontal="center" vertical="center"/>
    </xf>
    <xf numFmtId="0" fontId="3" fillId="0" borderId="75" xfId="0" applyFont="1" applyFill="1" applyBorder="1" applyAlignment="1">
      <alignment vertical="center" wrapText="1" readingOrder="1"/>
    </xf>
    <xf numFmtId="0" fontId="11" fillId="4" borderId="2" xfId="0" applyFont="1" applyFill="1" applyBorder="1" applyAlignment="1">
      <alignment horizontal="center" vertical="center" wrapText="1" readingOrder="1"/>
    </xf>
    <xf numFmtId="0" fontId="11" fillId="4" borderId="3" xfId="0" applyFont="1" applyFill="1" applyBorder="1" applyAlignment="1">
      <alignment horizontal="center" vertical="center" wrapText="1" readingOrder="1"/>
    </xf>
    <xf numFmtId="0" fontId="3" fillId="0" borderId="23" xfId="0" applyFont="1" applyFill="1" applyBorder="1" applyAlignment="1">
      <alignment horizontal="left" vertical="top" wrapText="1" readingOrder="1"/>
    </xf>
    <xf numFmtId="0" fontId="11" fillId="0" borderId="0" xfId="0" applyFont="1" applyFill="1" applyAlignment="1">
      <alignment horizontal="center" vertical="center"/>
    </xf>
    <xf numFmtId="0" fontId="3" fillId="0" borderId="73" xfId="0" applyFont="1" applyFill="1" applyBorder="1" applyAlignment="1">
      <alignment vertical="center" wrapText="1"/>
    </xf>
    <xf numFmtId="0" fontId="0" fillId="2" borderId="69" xfId="0" applyFont="1" applyFill="1" applyBorder="1" applyAlignment="1">
      <alignment horizontal="left" vertical="center"/>
    </xf>
    <xf numFmtId="0" fontId="0" fillId="0" borderId="75" xfId="0" applyFont="1" applyFill="1" applyBorder="1" applyAlignment="1">
      <alignment vertical="center" wrapText="1"/>
    </xf>
    <xf numFmtId="0" fontId="3" fillId="0" borderId="24" xfId="0" applyFont="1" applyFill="1" applyBorder="1" applyAlignment="1">
      <alignment horizontal="left" vertical="center" wrapText="1" readingOrder="1"/>
    </xf>
    <xf numFmtId="0" fontId="0" fillId="0" borderId="23" xfId="0" applyFont="1" applyFill="1" applyBorder="1" applyAlignment="1">
      <alignment horizontal="left" vertical="center" wrapText="1" readingOrder="1"/>
    </xf>
    <xf numFmtId="0" fontId="0" fillId="0" borderId="64" xfId="0" applyFont="1" applyFill="1" applyBorder="1" applyAlignment="1">
      <alignment vertical="center" wrapText="1"/>
    </xf>
    <xf numFmtId="0" fontId="0" fillId="0" borderId="18" xfId="0" applyFont="1" applyFill="1" applyBorder="1" applyAlignment="1">
      <alignment vertical="center" wrapText="1"/>
    </xf>
    <xf numFmtId="0" fontId="0" fillId="0" borderId="35" xfId="0" applyFont="1" applyFill="1" applyBorder="1" applyAlignment="1">
      <alignment horizontal="left" vertical="center" wrapText="1" readingOrder="1"/>
    </xf>
    <xf numFmtId="169" fontId="3" fillId="0" borderId="9" xfId="0" applyNumberFormat="1" applyFont="1" applyFill="1" applyBorder="1" applyAlignment="1">
      <alignment horizontal="center" vertical="center" wrapText="1" readingOrder="1"/>
    </xf>
    <xf numFmtId="169" fontId="3" fillId="0" borderId="65" xfId="0" applyNumberFormat="1" applyFont="1" applyFill="1" applyBorder="1" applyAlignment="1">
      <alignment horizontal="center" vertical="center" wrapText="1" readingOrder="1"/>
    </xf>
    <xf numFmtId="169" fontId="3" fillId="0" borderId="66" xfId="0" applyNumberFormat="1" applyFont="1" applyFill="1" applyBorder="1" applyAlignment="1">
      <alignment horizontal="center" vertical="center" wrapText="1" readingOrder="1"/>
    </xf>
    <xf numFmtId="169" fontId="3" fillId="0" borderId="55" xfId="0" applyNumberFormat="1" applyFont="1" applyFill="1" applyBorder="1" applyAlignment="1">
      <alignment horizontal="center" vertical="center" wrapText="1" readingOrder="1"/>
    </xf>
    <xf numFmtId="169" fontId="3" fillId="0" borderId="26" xfId="0" applyNumberFormat="1" applyFont="1" applyFill="1" applyBorder="1" applyAlignment="1">
      <alignment horizontal="center" vertical="center" wrapText="1" readingOrder="1"/>
    </xf>
    <xf numFmtId="169" fontId="3" fillId="0" borderId="8" xfId="0" applyNumberFormat="1" applyFont="1" applyFill="1" applyBorder="1" applyAlignment="1">
      <alignment horizontal="center" vertical="center" wrapText="1" readingOrder="1"/>
    </xf>
    <xf numFmtId="169" fontId="3" fillId="0" borderId="67" xfId="0" applyNumberFormat="1" applyFont="1" applyFill="1" applyBorder="1" applyAlignment="1">
      <alignment horizontal="center" vertical="center" wrapText="1" readingOrder="1"/>
    </xf>
    <xf numFmtId="169" fontId="3" fillId="0" borderId="60" xfId="0" applyNumberFormat="1" applyFont="1" applyFill="1" applyBorder="1" applyAlignment="1">
      <alignment horizontal="center" vertical="center" wrapText="1" readingOrder="1"/>
    </xf>
    <xf numFmtId="169" fontId="3" fillId="0" borderId="68" xfId="0" applyNumberFormat="1" applyFont="1" applyFill="1" applyBorder="1" applyAlignment="1">
      <alignment horizontal="center" vertical="center" wrapText="1" readingOrder="1"/>
    </xf>
    <xf numFmtId="169" fontId="3" fillId="0" borderId="69" xfId="0" applyNumberFormat="1" applyFont="1" applyFill="1" applyBorder="1" applyAlignment="1">
      <alignment horizontal="center" vertical="center" wrapText="1" readingOrder="1"/>
    </xf>
    <xf numFmtId="169" fontId="3" fillId="0" borderId="63" xfId="0" applyNumberFormat="1" applyFont="1" applyFill="1" applyBorder="1" applyAlignment="1">
      <alignment horizontal="center" vertical="center" wrapText="1" readingOrder="1"/>
    </xf>
    <xf numFmtId="169" fontId="3" fillId="0" borderId="30" xfId="0" applyNumberFormat="1" applyFont="1" applyFill="1" applyBorder="1" applyAlignment="1">
      <alignment horizontal="center" vertical="center" wrapText="1" readingOrder="1"/>
    </xf>
    <xf numFmtId="169" fontId="3" fillId="0" borderId="23" xfId="0" applyNumberFormat="1" applyFont="1" applyFill="1" applyBorder="1" applyAlignment="1">
      <alignment horizontal="center" vertical="center" wrapText="1" readingOrder="1"/>
    </xf>
    <xf numFmtId="169" fontId="0" fillId="2" borderId="54" xfId="0" applyNumberFormat="1" applyFont="1" applyFill="1" applyBorder="1" applyAlignment="1">
      <alignment horizontal="center" vertical="center" wrapText="1" readingOrder="1"/>
    </xf>
    <xf numFmtId="169" fontId="0" fillId="2" borderId="23" xfId="0" applyNumberFormat="1" applyFont="1" applyFill="1" applyBorder="1" applyAlignment="1">
      <alignment horizontal="center" vertical="center" wrapText="1" readingOrder="1"/>
    </xf>
    <xf numFmtId="169" fontId="0" fillId="2" borderId="35" xfId="0" applyNumberFormat="1" applyFont="1" applyFill="1" applyBorder="1" applyAlignment="1">
      <alignment horizontal="center" vertical="center" wrapText="1" readingOrder="1"/>
    </xf>
    <xf numFmtId="169" fontId="3" fillId="0" borderId="10" xfId="0" applyNumberFormat="1" applyFont="1" applyFill="1" applyBorder="1" applyAlignment="1">
      <alignment horizontal="center" vertical="center" wrapText="1" readingOrder="1"/>
    </xf>
    <xf numFmtId="169" fontId="3" fillId="0" borderId="21" xfId="0" applyNumberFormat="1" applyFont="1" applyFill="1" applyBorder="1" applyAlignment="1">
      <alignment horizontal="center" vertical="center"/>
    </xf>
    <xf numFmtId="169" fontId="3" fillId="0" borderId="26"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0" fillId="0" borderId="38" xfId="0" applyNumberFormat="1" applyFont="1" applyFill="1" applyBorder="1" applyAlignment="1">
      <alignment horizontal="center" vertical="center"/>
    </xf>
    <xf numFmtId="169" fontId="3" fillId="0" borderId="21" xfId="0" applyNumberFormat="1" applyFont="1" applyFill="1" applyBorder="1" applyAlignment="1">
      <alignment horizontal="center" vertical="center" wrapText="1" readingOrder="1"/>
    </xf>
    <xf numFmtId="169" fontId="3" fillId="0" borderId="38" xfId="0" applyNumberFormat="1" applyFont="1" applyFill="1" applyBorder="1" applyAlignment="1">
      <alignment horizontal="center" vertical="center" wrapText="1" readingOrder="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70" xfId="0" applyFont="1" applyFill="1" applyBorder="1" applyAlignment="1">
      <alignment vertical="center" wrapText="1" readingOrder="1"/>
    </xf>
    <xf numFmtId="0" fontId="0" fillId="0" borderId="67" xfId="0" applyFont="1" applyFill="1" applyBorder="1" applyAlignment="1">
      <alignment horizontal="left" vertical="center" wrapText="1" readingOrder="1"/>
    </xf>
    <xf numFmtId="0" fontId="0" fillId="0" borderId="68" xfId="0" applyFont="1" applyFill="1" applyBorder="1" applyAlignment="1">
      <alignment horizontal="left" vertical="center" wrapText="1" readingOrder="1"/>
    </xf>
    <xf numFmtId="0" fontId="0" fillId="2" borderId="0" xfId="0" applyFont="1" applyFill="1" applyAlignment="1">
      <alignment horizontal="center" vertical="center"/>
    </xf>
    <xf numFmtId="0" fontId="0" fillId="2" borderId="6" xfId="0" applyFont="1" applyFill="1" applyBorder="1" applyAlignment="1">
      <alignment horizontal="center" vertical="center"/>
    </xf>
    <xf numFmtId="164" fontId="0" fillId="2" borderId="0" xfId="4" applyFont="1" applyFill="1" applyAlignment="1">
      <alignment vertical="center"/>
    </xf>
    <xf numFmtId="5" fontId="0" fillId="2" borderId="0" xfId="0" applyNumberFormat="1" applyFont="1" applyFill="1" applyAlignment="1">
      <alignment vertical="center"/>
    </xf>
    <xf numFmtId="5" fontId="11" fillId="3" borderId="12" xfId="0" applyNumberFormat="1" applyFont="1" applyFill="1" applyBorder="1" applyAlignment="1">
      <alignment horizontal="center" vertical="center" wrapText="1" readingOrder="1"/>
    </xf>
    <xf numFmtId="5" fontId="11" fillId="3" borderId="13" xfId="0" applyNumberFormat="1" applyFont="1" applyFill="1" applyBorder="1" applyAlignment="1">
      <alignment horizontal="center" vertical="center" wrapText="1" readingOrder="1"/>
    </xf>
    <xf numFmtId="5" fontId="3" fillId="0" borderId="18" xfId="4" applyNumberFormat="1" applyFont="1" applyFill="1" applyBorder="1" applyAlignment="1">
      <alignment horizontal="right" vertical="center" wrapText="1" readingOrder="1"/>
    </xf>
    <xf numFmtId="5" fontId="3" fillId="0" borderId="21" xfId="4" applyNumberFormat="1" applyFont="1" applyFill="1" applyBorder="1" applyAlignment="1">
      <alignment horizontal="right" vertical="center" wrapText="1" readingOrder="1"/>
    </xf>
    <xf numFmtId="5" fontId="3" fillId="0" borderId="22" xfId="4" applyNumberFormat="1" applyFont="1" applyFill="1" applyBorder="1" applyAlignment="1">
      <alignment horizontal="right" vertical="center" wrapText="1" readingOrder="1"/>
    </xf>
    <xf numFmtId="5" fontId="3" fillId="0" borderId="54" xfId="4" applyNumberFormat="1" applyFont="1" applyFill="1" applyBorder="1" applyAlignment="1">
      <alignment horizontal="right" vertical="center" wrapText="1" readingOrder="1"/>
    </xf>
    <xf numFmtId="5" fontId="3" fillId="0" borderId="55" xfId="4" applyNumberFormat="1" applyFont="1" applyFill="1" applyBorder="1" applyAlignment="1">
      <alignment horizontal="right" vertical="center" wrapText="1" readingOrder="1"/>
    </xf>
    <xf numFmtId="5" fontId="3" fillId="0" borderId="57" xfId="4" applyNumberFormat="1" applyFont="1" applyFill="1" applyBorder="1" applyAlignment="1">
      <alignment horizontal="right" vertical="center" wrapText="1" readingOrder="1"/>
    </xf>
    <xf numFmtId="5" fontId="3" fillId="0" borderId="23" xfId="4" applyNumberFormat="1" applyFont="1" applyFill="1" applyBorder="1" applyAlignment="1">
      <alignment horizontal="right" vertical="center" wrapText="1" readingOrder="1"/>
    </xf>
    <xf numFmtId="5" fontId="3" fillId="0" borderId="26" xfId="4" applyNumberFormat="1" applyFont="1" applyFill="1" applyBorder="1" applyAlignment="1">
      <alignment horizontal="right" vertical="center" wrapText="1" readingOrder="1"/>
    </xf>
    <xf numFmtId="5" fontId="3" fillId="0" borderId="27" xfId="4" applyNumberFormat="1" applyFont="1" applyFill="1" applyBorder="1" applyAlignment="1">
      <alignment horizontal="right" vertical="center" wrapText="1" readingOrder="1"/>
    </xf>
    <xf numFmtId="5" fontId="3" fillId="0" borderId="35" xfId="4" applyNumberFormat="1" applyFont="1" applyFill="1" applyBorder="1" applyAlignment="1">
      <alignment horizontal="right" vertical="center" wrapText="1" readingOrder="1"/>
    </xf>
    <xf numFmtId="5" fontId="3" fillId="0" borderId="38" xfId="4" applyNumberFormat="1" applyFont="1" applyFill="1" applyBorder="1" applyAlignment="1">
      <alignment horizontal="right" vertical="center" wrapText="1" readingOrder="1"/>
    </xf>
    <xf numFmtId="5" fontId="3" fillId="0" borderId="39" xfId="4" applyNumberFormat="1" applyFont="1" applyFill="1" applyBorder="1" applyAlignment="1">
      <alignment horizontal="right" vertical="center" wrapText="1" readingOrder="1"/>
    </xf>
    <xf numFmtId="5" fontId="3" fillId="0" borderId="30" xfId="4" applyNumberFormat="1" applyFont="1" applyFill="1" applyBorder="1" applyAlignment="1">
      <alignment horizontal="right" vertical="center" wrapText="1" readingOrder="1"/>
    </xf>
    <xf numFmtId="5" fontId="3" fillId="0" borderId="33" xfId="4" applyNumberFormat="1" applyFont="1" applyFill="1" applyBorder="1" applyAlignment="1">
      <alignment horizontal="right" vertical="center" wrapText="1" readingOrder="1"/>
    </xf>
    <xf numFmtId="5" fontId="3" fillId="0" borderId="34" xfId="4" applyNumberFormat="1" applyFont="1" applyFill="1" applyBorder="1" applyAlignment="1">
      <alignment horizontal="right" vertical="center" wrapText="1" readingOrder="1"/>
    </xf>
    <xf numFmtId="5" fontId="3" fillId="0" borderId="25" xfId="4" applyNumberFormat="1" applyFont="1" applyFill="1" applyBorder="1" applyAlignment="1">
      <alignment horizontal="right" vertical="center" wrapText="1" readingOrder="1"/>
    </xf>
    <xf numFmtId="5" fontId="3" fillId="0" borderId="20" xfId="4" applyNumberFormat="1" applyFont="1" applyFill="1" applyBorder="1" applyAlignment="1">
      <alignment horizontal="right" vertical="center" wrapText="1" readingOrder="1"/>
    </xf>
    <xf numFmtId="5" fontId="3" fillId="0" borderId="37" xfId="4" applyNumberFormat="1" applyFont="1" applyFill="1" applyBorder="1" applyAlignment="1">
      <alignment horizontal="right" vertical="center" wrapText="1" readingOrder="1"/>
    </xf>
    <xf numFmtId="5" fontId="0" fillId="0" borderId="73" xfId="4" applyNumberFormat="1" applyFont="1" applyFill="1" applyBorder="1" applyAlignment="1">
      <alignment horizontal="right" vertical="center"/>
    </xf>
    <xf numFmtId="5" fontId="0" fillId="0" borderId="18" xfId="4" applyNumberFormat="1" applyFont="1" applyFill="1" applyBorder="1" applyAlignment="1">
      <alignment horizontal="right" vertical="center"/>
    </xf>
    <xf numFmtId="5" fontId="0" fillId="0" borderId="7" xfId="4" applyNumberFormat="1" applyFont="1" applyFill="1" applyBorder="1" applyAlignment="1">
      <alignment horizontal="right" vertical="center"/>
    </xf>
    <xf numFmtId="5" fontId="3" fillId="0" borderId="27" xfId="4" applyNumberFormat="1" applyFont="1" applyFill="1" applyBorder="1" applyAlignment="1">
      <alignment horizontal="right" vertical="center"/>
    </xf>
    <xf numFmtId="5" fontId="3" fillId="0" borderId="30" xfId="4" applyNumberFormat="1" applyFont="1" applyFill="1" applyBorder="1" applyAlignment="1">
      <alignment horizontal="right" vertical="center"/>
    </xf>
    <xf numFmtId="5" fontId="3" fillId="0" borderId="23" xfId="4" applyNumberFormat="1" applyFont="1" applyFill="1" applyBorder="1" applyAlignment="1">
      <alignment horizontal="right" vertical="center"/>
    </xf>
    <xf numFmtId="5" fontId="0" fillId="0" borderId="74" xfId="4" applyNumberFormat="1" applyFont="1" applyFill="1" applyBorder="1" applyAlignment="1">
      <alignment horizontal="right" vertical="center"/>
    </xf>
    <xf numFmtId="5" fontId="0" fillId="0" borderId="23" xfId="4" applyNumberFormat="1" applyFont="1" applyFill="1" applyBorder="1" applyAlignment="1">
      <alignment horizontal="right" vertical="center"/>
    </xf>
    <xf numFmtId="5" fontId="0" fillId="0" borderId="54" xfId="4" applyNumberFormat="1" applyFont="1" applyFill="1" applyBorder="1" applyAlignment="1">
      <alignment horizontal="right" vertical="center"/>
    </xf>
    <xf numFmtId="5" fontId="0" fillId="0" borderId="64" xfId="4" applyNumberFormat="1" applyFont="1" applyFill="1" applyBorder="1" applyAlignment="1">
      <alignment horizontal="right" vertical="center"/>
    </xf>
    <xf numFmtId="5" fontId="0" fillId="0" borderId="64" xfId="4" applyNumberFormat="1" applyFont="1" applyFill="1" applyBorder="1" applyAlignment="1">
      <alignment horizontal="right" vertical="center" wrapText="1" readingOrder="1"/>
    </xf>
    <xf numFmtId="5" fontId="0" fillId="0" borderId="23" xfId="4" applyNumberFormat="1" applyFont="1" applyFill="1" applyBorder="1" applyAlignment="1">
      <alignment horizontal="right" vertical="center" wrapText="1" readingOrder="1"/>
    </xf>
    <xf numFmtId="5" fontId="0" fillId="0" borderId="75" xfId="4" applyNumberFormat="1" applyFont="1" applyFill="1" applyBorder="1" applyAlignment="1">
      <alignment horizontal="right" vertical="center" wrapText="1" readingOrder="1"/>
    </xf>
    <xf numFmtId="5" fontId="0" fillId="0" borderId="35" xfId="4" applyNumberFormat="1" applyFont="1" applyFill="1" applyBorder="1" applyAlignment="1">
      <alignment horizontal="right" vertical="center" wrapText="1" readingOrder="1"/>
    </xf>
    <xf numFmtId="5" fontId="3" fillId="0" borderId="29" xfId="4" applyNumberFormat="1" applyFont="1" applyFill="1" applyBorder="1" applyAlignment="1">
      <alignment horizontal="right" vertical="center" wrapText="1" readingOrder="1"/>
    </xf>
    <xf numFmtId="5" fontId="3" fillId="0" borderId="76" xfId="4" applyNumberFormat="1" applyFont="1" applyFill="1" applyBorder="1" applyAlignment="1">
      <alignment horizontal="right" vertical="center" wrapText="1" readingOrder="1"/>
    </xf>
    <xf numFmtId="5" fontId="3" fillId="0" borderId="10" xfId="4" applyNumberFormat="1" applyFont="1" applyFill="1" applyBorder="1" applyAlignment="1">
      <alignment horizontal="right" vertical="center" wrapText="1" readingOrder="1"/>
    </xf>
    <xf numFmtId="5" fontId="3" fillId="0" borderId="18" xfId="4" applyNumberFormat="1" applyFont="1" applyFill="1" applyBorder="1" applyAlignment="1">
      <alignment horizontal="right" vertical="center"/>
    </xf>
    <xf numFmtId="5" fontId="3" fillId="0" borderId="20" xfId="4" applyNumberFormat="1" applyFont="1" applyFill="1" applyBorder="1" applyAlignment="1">
      <alignment horizontal="right" vertical="center"/>
    </xf>
    <xf numFmtId="5" fontId="3" fillId="0" borderId="22" xfId="4" applyNumberFormat="1" applyFont="1" applyFill="1" applyBorder="1" applyAlignment="1">
      <alignment horizontal="right" vertical="center"/>
    </xf>
    <xf numFmtId="5" fontId="3" fillId="0" borderId="25" xfId="4" applyNumberFormat="1" applyFont="1" applyFill="1" applyBorder="1" applyAlignment="1">
      <alignment horizontal="right" vertical="center"/>
    </xf>
    <xf numFmtId="5" fontId="3" fillId="0" borderId="35" xfId="4" applyNumberFormat="1" applyFont="1" applyFill="1" applyBorder="1" applyAlignment="1">
      <alignment horizontal="right" vertical="center"/>
    </xf>
    <xf numFmtId="5" fontId="3" fillId="0" borderId="37" xfId="4" applyNumberFormat="1" applyFont="1" applyFill="1" applyBorder="1" applyAlignment="1">
      <alignment horizontal="right" vertical="center"/>
    </xf>
    <xf numFmtId="5" fontId="3" fillId="0" borderId="39" xfId="4" applyNumberFormat="1" applyFont="1" applyFill="1" applyBorder="1" applyAlignment="1">
      <alignment horizontal="right" vertical="center"/>
    </xf>
    <xf numFmtId="5" fontId="0" fillId="0" borderId="25" xfId="4" applyNumberFormat="1" applyFont="1" applyFill="1" applyBorder="1" applyAlignment="1">
      <alignment horizontal="right" vertical="center" wrapText="1" readingOrder="1"/>
    </xf>
    <xf numFmtId="5" fontId="0" fillId="0" borderId="27" xfId="4" applyNumberFormat="1" applyFont="1" applyFill="1" applyBorder="1" applyAlignment="1">
      <alignment horizontal="right" vertical="center" wrapText="1" readingOrder="1"/>
    </xf>
    <xf numFmtId="0" fontId="3" fillId="0" borderId="10" xfId="0" applyFont="1" applyFill="1" applyBorder="1" applyAlignment="1">
      <alignment horizontal="left" vertical="center" wrapText="1" readingOrder="1"/>
    </xf>
    <xf numFmtId="0" fontId="3" fillId="0" borderId="23" xfId="0" applyFont="1" applyFill="1" applyBorder="1" applyAlignment="1">
      <alignment horizontal="left" vertical="center" wrapText="1" readingOrder="1"/>
    </xf>
    <xf numFmtId="0" fontId="0" fillId="0" borderId="64" xfId="0" applyFont="1" applyFill="1" applyBorder="1" applyAlignment="1">
      <alignment horizontal="left" vertical="center" wrapText="1"/>
    </xf>
    <xf numFmtId="169" fontId="0" fillId="0" borderId="18" xfId="0" applyNumberFormat="1" applyFont="1" applyFill="1" applyBorder="1" applyAlignment="1">
      <alignment horizontal="center" vertical="center" wrapText="1" readingOrder="1"/>
    </xf>
    <xf numFmtId="0" fontId="3" fillId="0" borderId="53" xfId="0" applyFont="1" applyFill="1" applyBorder="1" applyAlignment="1">
      <alignment vertical="center" wrapText="1"/>
    </xf>
    <xf numFmtId="0" fontId="18" fillId="0" borderId="0" xfId="0" applyFont="1" applyBorder="1" applyAlignment="1">
      <alignment horizontal="center"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18" fillId="0" borderId="73" xfId="0" applyFont="1" applyBorder="1" applyAlignment="1">
      <alignment horizontal="center" vertical="center" wrapText="1"/>
    </xf>
    <xf numFmtId="0" fontId="18" fillId="0" borderId="75" xfId="0" applyFont="1" applyBorder="1" applyAlignment="1">
      <alignment horizontal="center" vertical="center" wrapText="1"/>
    </xf>
    <xf numFmtId="42" fontId="3" fillId="2" borderId="0" xfId="1" applyNumberFormat="1" applyFont="1" applyFill="1"/>
    <xf numFmtId="169" fontId="0" fillId="0" borderId="65" xfId="0" applyNumberFormat="1" applyFill="1" applyBorder="1" applyAlignment="1">
      <alignment horizontal="center" vertical="center" wrapText="1" readingOrder="1"/>
    </xf>
    <xf numFmtId="5" fontId="0" fillId="0" borderId="25" xfId="4" applyNumberFormat="1" applyFont="1" applyFill="1" applyBorder="1" applyAlignment="1">
      <alignment horizontal="right" vertical="center"/>
    </xf>
    <xf numFmtId="5" fontId="0" fillId="0" borderId="27" xfId="4" applyNumberFormat="1" applyFont="1" applyFill="1" applyBorder="1" applyAlignment="1">
      <alignment horizontal="right" vertical="center"/>
    </xf>
    <xf numFmtId="170" fontId="0" fillId="0" borderId="7" xfId="4" applyNumberFormat="1" applyFont="1" applyFill="1" applyBorder="1" applyAlignment="1">
      <alignment horizontal="right" vertical="center" readingOrder="1"/>
    </xf>
    <xf numFmtId="170" fontId="0" fillId="0" borderId="10" xfId="4" applyNumberFormat="1" applyFont="1" applyFill="1" applyBorder="1" applyAlignment="1">
      <alignment horizontal="right" vertical="center" readingOrder="1"/>
    </xf>
    <xf numFmtId="170" fontId="0" fillId="0" borderId="15" xfId="4" applyNumberFormat="1" applyFont="1" applyFill="1" applyBorder="1" applyAlignment="1">
      <alignment horizontal="right" vertical="center" readingOrder="1"/>
    </xf>
    <xf numFmtId="0" fontId="0" fillId="0" borderId="11" xfId="0" applyFont="1" applyFill="1" applyBorder="1" applyAlignment="1">
      <alignment vertical="center"/>
    </xf>
    <xf numFmtId="0" fontId="0" fillId="0" borderId="59" xfId="0" applyFont="1" applyFill="1" applyBorder="1" applyAlignment="1">
      <alignment vertical="center"/>
    </xf>
    <xf numFmtId="0" fontId="0" fillId="0" borderId="58" xfId="0" applyFont="1" applyFill="1" applyBorder="1" applyAlignment="1">
      <alignment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vertical="center"/>
    </xf>
    <xf numFmtId="0" fontId="0" fillId="0" borderId="29" xfId="0"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13" xfId="0" applyFont="1" applyFill="1" applyBorder="1" applyAlignment="1">
      <alignment horizontal="left" vertical="center" readingOrder="1"/>
    </xf>
    <xf numFmtId="0" fontId="0" fillId="0" borderId="29" xfId="0" applyFont="1" applyFill="1" applyBorder="1" applyAlignment="1">
      <alignment horizontal="left" vertical="center" readingOrder="1"/>
    </xf>
    <xf numFmtId="0" fontId="0" fillId="0" borderId="17" xfId="0" applyFont="1" applyFill="1" applyBorder="1" applyAlignment="1">
      <alignment horizontal="left" vertical="center" readingOrder="1"/>
    </xf>
    <xf numFmtId="0" fontId="3" fillId="0" borderId="7" xfId="0" applyFont="1" applyFill="1" applyBorder="1" applyAlignment="1">
      <alignment horizontal="left" vertical="center" wrapText="1" readingOrder="1"/>
    </xf>
    <xf numFmtId="0" fontId="3" fillId="0" borderId="10" xfId="0" applyFont="1" applyFill="1" applyBorder="1" applyAlignment="1">
      <alignment horizontal="left" vertical="center" wrapText="1" readingOrder="1"/>
    </xf>
    <xf numFmtId="0" fontId="3" fillId="0" borderId="15" xfId="0" applyFont="1" applyFill="1" applyBorder="1" applyAlignment="1">
      <alignment horizontal="left" vertical="center" wrapText="1" readingOrder="1"/>
    </xf>
    <xf numFmtId="3" fontId="2" fillId="0" borderId="15" xfId="0" applyNumberFormat="1" applyFont="1" applyFill="1" applyBorder="1" applyAlignment="1">
      <alignment horizontal="left" vertical="center" wrapText="1" readingOrder="1"/>
    </xf>
    <xf numFmtId="3" fontId="2" fillId="0" borderId="4" xfId="0" applyNumberFormat="1" applyFont="1" applyFill="1" applyBorder="1" applyAlignment="1">
      <alignment horizontal="left" vertical="center" wrapText="1" readingOrder="1"/>
    </xf>
    <xf numFmtId="169" fontId="0" fillId="0" borderId="7" xfId="0" applyNumberFormat="1" applyFont="1" applyFill="1" applyBorder="1" applyAlignment="1">
      <alignment horizontal="center" vertical="center" wrapText="1"/>
    </xf>
    <xf numFmtId="169" fontId="0" fillId="0" borderId="10" xfId="0" applyNumberFormat="1" applyFont="1" applyFill="1" applyBorder="1" applyAlignment="1">
      <alignment horizontal="center" vertical="center" wrapText="1"/>
    </xf>
    <xf numFmtId="169" fontId="0" fillId="0" borderId="15" xfId="0" applyNumberFormat="1" applyFont="1" applyFill="1" applyBorder="1" applyAlignment="1">
      <alignment horizontal="center" vertical="center" wrapText="1"/>
    </xf>
    <xf numFmtId="0" fontId="3" fillId="0" borderId="61"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vertical="center" wrapText="1" readingOrder="1"/>
    </xf>
    <xf numFmtId="0" fontId="3" fillId="0" borderId="29" xfId="0" applyFont="1" applyFill="1" applyBorder="1" applyAlignment="1">
      <alignment vertical="center" wrapText="1" readingOrder="1"/>
    </xf>
    <xf numFmtId="0" fontId="3" fillId="0" borderId="17" xfId="0" applyFont="1" applyFill="1" applyBorder="1" applyAlignment="1">
      <alignment vertical="center" wrapText="1" readingOrder="1"/>
    </xf>
    <xf numFmtId="42" fontId="3" fillId="0" borderId="11" xfId="0" applyNumberFormat="1" applyFont="1" applyFill="1" applyBorder="1" applyAlignment="1">
      <alignment horizontal="right" vertical="center" wrapText="1" readingOrder="1"/>
    </xf>
    <xf numFmtId="42" fontId="3" fillId="0" borderId="59" xfId="0" applyNumberFormat="1" applyFont="1" applyFill="1" applyBorder="1" applyAlignment="1">
      <alignment horizontal="right" vertical="center" wrapText="1" readingOrder="1"/>
    </xf>
    <xf numFmtId="42" fontId="3" fillId="0" borderId="58" xfId="0" applyNumberFormat="1" applyFont="1" applyFill="1" applyBorder="1" applyAlignment="1">
      <alignment horizontal="right" vertical="center" wrapText="1" readingOrder="1"/>
    </xf>
    <xf numFmtId="0" fontId="3" fillId="0" borderId="12" xfId="0" applyFont="1" applyFill="1" applyBorder="1" applyAlignment="1">
      <alignment horizontal="left" vertical="center" wrapText="1" readingOrder="1"/>
    </xf>
    <xf numFmtId="0" fontId="3" fillId="0" borderId="28" xfId="0" applyFont="1" applyFill="1" applyBorder="1" applyAlignment="1">
      <alignment horizontal="left" vertical="center" wrapText="1" readingOrder="1"/>
    </xf>
    <xf numFmtId="0" fontId="3" fillId="0" borderId="16" xfId="0" applyFont="1" applyFill="1" applyBorder="1" applyAlignment="1">
      <alignment horizontal="left" vertical="center" wrapText="1" readingOrder="1"/>
    </xf>
    <xf numFmtId="0" fontId="3" fillId="0" borderId="13" xfId="0" applyFont="1" applyFill="1" applyBorder="1" applyAlignment="1">
      <alignment horizontal="left" vertical="center" wrapText="1" readingOrder="1"/>
    </xf>
    <xf numFmtId="0" fontId="3" fillId="0" borderId="29" xfId="0" applyFont="1" applyFill="1" applyBorder="1" applyAlignment="1">
      <alignment horizontal="left" vertical="center" wrapText="1" readingOrder="1"/>
    </xf>
    <xf numFmtId="0" fontId="3" fillId="0" borderId="17" xfId="0" applyFont="1" applyFill="1" applyBorder="1" applyAlignment="1">
      <alignment horizontal="left" vertical="center" wrapText="1" readingOrder="1"/>
    </xf>
    <xf numFmtId="170" fontId="3" fillId="0" borderId="9" xfId="4" applyNumberFormat="1" applyFont="1" applyFill="1" applyBorder="1" applyAlignment="1">
      <alignment horizontal="right" vertical="center" wrapText="1" readingOrder="1"/>
    </xf>
    <xf numFmtId="170" fontId="3" fillId="0" borderId="0" xfId="4" applyNumberFormat="1" applyFont="1" applyFill="1" applyBorder="1" applyAlignment="1">
      <alignment horizontal="right" vertical="center" wrapText="1" readingOrder="1"/>
    </xf>
    <xf numFmtId="170" fontId="3" fillId="0" borderId="6" xfId="4" applyNumberFormat="1" applyFont="1" applyFill="1" applyBorder="1" applyAlignment="1">
      <alignment horizontal="right" vertical="center" wrapText="1" readingOrder="1"/>
    </xf>
    <xf numFmtId="169" fontId="0" fillId="0" borderId="7" xfId="0" applyNumberFormat="1" applyFont="1" applyFill="1" applyBorder="1" applyAlignment="1">
      <alignment horizontal="center" vertical="center"/>
    </xf>
    <xf numFmtId="169" fontId="0" fillId="0" borderId="15" xfId="0" applyNumberFormat="1" applyFont="1" applyFill="1" applyBorder="1" applyAlignment="1">
      <alignment horizontal="center" vertical="center"/>
    </xf>
    <xf numFmtId="170" fontId="3" fillId="0" borderId="7" xfId="4" applyNumberFormat="1" applyFont="1" applyFill="1" applyBorder="1" applyAlignment="1">
      <alignment horizontal="right" vertical="center" readingOrder="1"/>
    </xf>
    <xf numFmtId="170" fontId="3" fillId="0" borderId="10" xfId="4" applyNumberFormat="1" applyFont="1" applyFill="1" applyBorder="1" applyAlignment="1">
      <alignment horizontal="right" vertical="center" readingOrder="1"/>
    </xf>
    <xf numFmtId="170" fontId="3" fillId="0" borderId="15" xfId="4" applyNumberFormat="1" applyFont="1" applyFill="1" applyBorder="1" applyAlignment="1">
      <alignment horizontal="right" vertical="center" readingOrder="1"/>
    </xf>
    <xf numFmtId="168" fontId="3" fillId="0" borderId="11" xfId="0" applyNumberFormat="1" applyFont="1" applyFill="1" applyBorder="1" applyAlignment="1">
      <alignment vertical="center"/>
    </xf>
    <xf numFmtId="168" fontId="3" fillId="0" borderId="59" xfId="0" applyNumberFormat="1" applyFont="1" applyFill="1" applyBorder="1" applyAlignment="1">
      <alignment vertical="center"/>
    </xf>
    <xf numFmtId="168" fontId="3" fillId="0" borderId="58" xfId="0" applyNumberFormat="1" applyFont="1" applyFill="1" applyBorder="1" applyAlignment="1">
      <alignment vertical="center"/>
    </xf>
    <xf numFmtId="0" fontId="3" fillId="0" borderId="12" xfId="0" applyFont="1" applyFill="1" applyBorder="1" applyAlignment="1">
      <alignment horizontal="left" vertical="center"/>
    </xf>
    <xf numFmtId="168" fontId="0" fillId="0" borderId="11" xfId="0" applyNumberFormat="1" applyFont="1" applyFill="1" applyBorder="1" applyAlignment="1">
      <alignment vertical="center"/>
    </xf>
    <xf numFmtId="168" fontId="0" fillId="0" borderId="58" xfId="0" applyNumberFormat="1" applyFont="1" applyFill="1" applyBorder="1" applyAlignment="1">
      <alignment vertical="center"/>
    </xf>
    <xf numFmtId="0" fontId="3" fillId="0" borderId="10" xfId="0" applyFont="1" applyFill="1" applyBorder="1" applyAlignment="1">
      <alignment horizontal="left" vertical="center" readingOrder="1"/>
    </xf>
    <xf numFmtId="0" fontId="3" fillId="0" borderId="15" xfId="0" applyFont="1" applyFill="1" applyBorder="1" applyAlignment="1">
      <alignment horizontal="left" vertical="center" readingOrder="1"/>
    </xf>
    <xf numFmtId="3" fontId="2" fillId="0" borderId="7" xfId="0" applyNumberFormat="1" applyFont="1" applyFill="1" applyBorder="1" applyAlignment="1">
      <alignment horizontal="left" vertical="center" wrapText="1" readingOrder="1"/>
    </xf>
    <xf numFmtId="3" fontId="2" fillId="0" borderId="10" xfId="0" applyNumberFormat="1" applyFont="1" applyFill="1" applyBorder="1" applyAlignment="1">
      <alignment horizontal="left" vertical="center" wrapText="1" readingOrder="1"/>
    </xf>
    <xf numFmtId="170" fontId="3" fillId="0" borderId="7" xfId="4" applyNumberFormat="1" applyFont="1" applyFill="1" applyBorder="1" applyAlignment="1">
      <alignment horizontal="right" vertical="center" wrapText="1" readingOrder="1"/>
    </xf>
    <xf numFmtId="170" fontId="3" fillId="0" borderId="10" xfId="4" applyNumberFormat="1" applyFont="1" applyFill="1" applyBorder="1" applyAlignment="1">
      <alignment horizontal="right" vertical="center" wrapText="1" readingOrder="1"/>
    </xf>
    <xf numFmtId="170" fontId="3" fillId="0" borderId="15" xfId="4" applyNumberFormat="1" applyFont="1" applyFill="1" applyBorder="1" applyAlignment="1">
      <alignment horizontal="right" vertical="center" wrapText="1" readingOrder="1"/>
    </xf>
    <xf numFmtId="0" fontId="3" fillId="0" borderId="9"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0" fontId="3" fillId="0" borderId="6" xfId="0" applyFont="1" applyFill="1" applyBorder="1" applyAlignment="1">
      <alignment horizontal="left" vertical="center" wrapText="1" readingOrder="1"/>
    </xf>
    <xf numFmtId="170" fontId="3" fillId="0" borderId="8" xfId="4" applyNumberFormat="1" applyFont="1" applyFill="1" applyBorder="1" applyAlignment="1">
      <alignment horizontal="right" vertical="center" wrapText="1" readingOrder="1"/>
    </xf>
    <xf numFmtId="170" fontId="3" fillId="0" borderId="14" xfId="4" applyNumberFormat="1" applyFont="1" applyFill="1" applyBorder="1" applyAlignment="1">
      <alignment horizontal="right" vertical="center" wrapText="1" readingOrder="1"/>
    </xf>
    <xf numFmtId="170" fontId="3" fillId="0" borderId="5" xfId="4" applyNumberFormat="1" applyFont="1" applyFill="1" applyBorder="1" applyAlignment="1">
      <alignment horizontal="right" vertical="center" wrapText="1" readingOrder="1"/>
    </xf>
    <xf numFmtId="42" fontId="3" fillId="0" borderId="9" xfId="0" applyNumberFormat="1" applyFont="1" applyFill="1" applyBorder="1" applyAlignment="1">
      <alignment vertical="center" wrapText="1" readingOrder="1"/>
    </xf>
    <xf numFmtId="42" fontId="3" fillId="0" borderId="0" xfId="0" applyNumberFormat="1" applyFont="1" applyFill="1" applyBorder="1" applyAlignment="1">
      <alignment vertical="center" wrapText="1" readingOrder="1"/>
    </xf>
    <xf numFmtId="42" fontId="3" fillId="0" borderId="6" xfId="0" applyNumberFormat="1" applyFont="1" applyFill="1" applyBorder="1" applyAlignment="1">
      <alignment vertical="center" wrapText="1" readingOrder="1"/>
    </xf>
    <xf numFmtId="0" fontId="3" fillId="0" borderId="9" xfId="0" applyFont="1" applyFill="1" applyBorder="1" applyAlignment="1">
      <alignment vertical="center" wrapText="1" readingOrder="1"/>
    </xf>
    <xf numFmtId="0" fontId="3" fillId="0" borderId="0" xfId="0" applyFont="1" applyFill="1" applyBorder="1" applyAlignment="1">
      <alignment vertical="center" wrapText="1" readingOrder="1"/>
    </xf>
    <xf numFmtId="0" fontId="3" fillId="0" borderId="6" xfId="0" applyFont="1" applyFill="1" applyBorder="1" applyAlignment="1">
      <alignment vertical="center" wrapText="1" readingOrder="1"/>
    </xf>
    <xf numFmtId="42" fontId="3" fillId="0" borderId="71" xfId="0" applyNumberFormat="1" applyFont="1" applyFill="1" applyBorder="1" applyAlignment="1">
      <alignment vertical="center" wrapText="1" readingOrder="1"/>
    </xf>
    <xf numFmtId="42" fontId="3" fillId="0" borderId="65" xfId="0" applyNumberFormat="1" applyFont="1" applyFill="1" applyBorder="1" applyAlignment="1">
      <alignment vertical="center" wrapText="1" readingOrder="1"/>
    </xf>
    <xf numFmtId="42" fontId="3" fillId="0" borderId="61" xfId="0" applyNumberFormat="1" applyFont="1" applyFill="1" applyBorder="1" applyAlignment="1">
      <alignment vertical="center" wrapText="1" readingOrder="1"/>
    </xf>
    <xf numFmtId="42" fontId="3" fillId="0" borderId="66" xfId="0" applyNumberFormat="1" applyFont="1" applyFill="1" applyBorder="1" applyAlignment="1">
      <alignment vertical="center" wrapText="1" readingOrder="1"/>
    </xf>
    <xf numFmtId="0" fontId="3" fillId="0" borderId="20" xfId="0" applyFont="1" applyFill="1" applyBorder="1" applyAlignment="1">
      <alignment horizontal="left" vertical="center" wrapText="1" readingOrder="1"/>
    </xf>
    <xf numFmtId="0" fontId="3" fillId="0" borderId="25" xfId="0" applyFont="1" applyFill="1" applyBorder="1" applyAlignment="1">
      <alignment horizontal="left" vertical="center" wrapText="1" readingOrder="1"/>
    </xf>
    <xf numFmtId="0" fontId="3" fillId="0" borderId="32" xfId="0" applyFont="1" applyFill="1" applyBorder="1" applyAlignment="1">
      <alignment horizontal="left" vertical="center" wrapText="1" readingOrder="1"/>
    </xf>
    <xf numFmtId="0" fontId="3" fillId="0" borderId="37" xfId="0" applyFont="1" applyFill="1" applyBorder="1" applyAlignment="1">
      <alignment horizontal="left" vertical="center" wrapText="1" readingOrder="1"/>
    </xf>
    <xf numFmtId="42" fontId="3" fillId="0" borderId="11" xfId="0" applyNumberFormat="1" applyFont="1" applyFill="1" applyBorder="1" applyAlignment="1">
      <alignment vertical="center" wrapText="1" readingOrder="1"/>
    </xf>
    <xf numFmtId="42" fontId="3" fillId="0" borderId="58" xfId="0" applyNumberFormat="1" applyFont="1" applyFill="1" applyBorder="1" applyAlignment="1">
      <alignment vertical="center" wrapText="1" readingOrder="1"/>
    </xf>
    <xf numFmtId="42" fontId="3" fillId="0" borderId="72" xfId="0" applyNumberFormat="1" applyFont="1" applyFill="1" applyBorder="1" applyAlignment="1">
      <alignment vertical="center" wrapText="1" readingOrder="1"/>
    </xf>
    <xf numFmtId="42" fontId="3" fillId="0" borderId="56" xfId="0" applyNumberFormat="1" applyFont="1" applyFill="1" applyBorder="1" applyAlignment="1">
      <alignment vertical="center" wrapText="1" readingOrder="1"/>
    </xf>
    <xf numFmtId="42" fontId="3" fillId="0" borderId="24" xfId="0" applyNumberFormat="1" applyFont="1" applyFill="1" applyBorder="1" applyAlignment="1">
      <alignment vertical="center" wrapText="1" readingOrder="1"/>
    </xf>
    <xf numFmtId="42" fontId="3" fillId="0" borderId="31" xfId="0" applyNumberFormat="1" applyFont="1" applyFill="1" applyBorder="1" applyAlignment="1">
      <alignment vertical="center" wrapText="1" readingOrder="1"/>
    </xf>
    <xf numFmtId="42" fontId="3" fillId="0" borderId="36" xfId="0" applyNumberFormat="1" applyFont="1" applyFill="1" applyBorder="1" applyAlignment="1">
      <alignment vertical="center" wrapText="1" readingOrder="1"/>
    </xf>
    <xf numFmtId="0" fontId="3" fillId="0" borderId="51" xfId="0" applyFont="1" applyFill="1" applyBorder="1" applyAlignment="1">
      <alignment horizontal="left" vertical="center" wrapText="1" readingOrder="1"/>
    </xf>
    <xf numFmtId="0" fontId="3" fillId="0" borderId="57" xfId="0" applyFont="1" applyFill="1" applyBorder="1" applyAlignment="1">
      <alignment vertical="center" wrapText="1" readingOrder="1"/>
    </xf>
    <xf numFmtId="0" fontId="3" fillId="0" borderId="27" xfId="0" applyFont="1" applyFill="1" applyBorder="1" applyAlignment="1">
      <alignment vertical="center" wrapText="1" readingOrder="1"/>
    </xf>
    <xf numFmtId="0" fontId="3" fillId="0" borderId="34" xfId="0" applyFont="1" applyFill="1" applyBorder="1" applyAlignment="1">
      <alignment vertical="center" wrapText="1" readingOrder="1"/>
    </xf>
    <xf numFmtId="0" fontId="3" fillId="0" borderId="39" xfId="0" applyFont="1" applyFill="1" applyBorder="1" applyAlignment="1">
      <alignment vertical="center" wrapText="1" readingOrder="1"/>
    </xf>
    <xf numFmtId="168" fontId="3" fillId="0" borderId="11" xfId="0" applyNumberFormat="1" applyFont="1" applyFill="1" applyBorder="1" applyAlignment="1">
      <alignment horizontal="right" vertical="center"/>
    </xf>
    <xf numFmtId="168" fontId="3" fillId="0" borderId="59" xfId="0" applyNumberFormat="1" applyFont="1" applyFill="1" applyBorder="1" applyAlignment="1">
      <alignment horizontal="right" vertical="center"/>
    </xf>
    <xf numFmtId="168" fontId="3" fillId="0" borderId="58" xfId="0" applyNumberFormat="1" applyFont="1" applyFill="1" applyBorder="1" applyAlignment="1">
      <alignment horizontal="right" vertical="center"/>
    </xf>
    <xf numFmtId="0" fontId="3" fillId="0" borderId="13" xfId="0" applyFont="1" applyFill="1" applyBorder="1" applyAlignment="1">
      <alignment vertical="center"/>
    </xf>
    <xf numFmtId="0" fontId="3" fillId="0" borderId="29" xfId="0" applyFont="1" applyFill="1" applyBorder="1" applyAlignment="1">
      <alignment vertical="center"/>
    </xf>
    <xf numFmtId="0" fontId="3" fillId="0" borderId="17" xfId="0" applyFont="1" applyFill="1" applyBorder="1" applyAlignment="1">
      <alignment vertical="center"/>
    </xf>
    <xf numFmtId="42" fontId="3" fillId="0" borderId="56" xfId="0" applyNumberFormat="1" applyFont="1" applyFill="1" applyBorder="1" applyAlignment="1">
      <alignment horizontal="right" vertical="center" wrapText="1" readingOrder="1"/>
    </xf>
    <xf numFmtId="42" fontId="3" fillId="0" borderId="24" xfId="0" applyNumberFormat="1" applyFont="1" applyFill="1" applyBorder="1" applyAlignment="1">
      <alignment horizontal="right" vertical="center" wrapText="1" readingOrder="1"/>
    </xf>
    <xf numFmtId="42" fontId="3" fillId="0" borderId="31" xfId="0" applyNumberFormat="1" applyFont="1" applyFill="1" applyBorder="1" applyAlignment="1">
      <alignment horizontal="right" vertical="center" wrapText="1" readingOrder="1"/>
    </xf>
    <xf numFmtId="42" fontId="3" fillId="0" borderId="36" xfId="0" applyNumberFormat="1" applyFont="1" applyFill="1" applyBorder="1" applyAlignment="1">
      <alignment horizontal="right" vertical="center" wrapText="1" readingOrder="1"/>
    </xf>
    <xf numFmtId="0" fontId="3" fillId="0" borderId="13" xfId="0" applyFont="1" applyFill="1" applyBorder="1" applyAlignment="1">
      <alignment horizontal="left" vertical="center" readingOrder="1"/>
    </xf>
    <xf numFmtId="0" fontId="3" fillId="0" borderId="17" xfId="0" applyFont="1" applyFill="1" applyBorder="1" applyAlignment="1">
      <alignment horizontal="left" vertical="center" readingOrder="1"/>
    </xf>
    <xf numFmtId="0" fontId="3" fillId="0" borderId="71" xfId="0" applyFont="1" applyFill="1" applyBorder="1" applyAlignment="1">
      <alignment vertical="center" wrapText="1" readingOrder="1"/>
    </xf>
    <xf numFmtId="0" fontId="3" fillId="0" borderId="65" xfId="0" applyFont="1" applyFill="1" applyBorder="1" applyAlignment="1">
      <alignment vertical="center" wrapText="1" readingOrder="1"/>
    </xf>
    <xf numFmtId="0" fontId="3" fillId="0" borderId="61" xfId="0" applyFont="1" applyFill="1" applyBorder="1" applyAlignment="1">
      <alignment vertical="center" wrapText="1" readingOrder="1"/>
    </xf>
    <xf numFmtId="0" fontId="3" fillId="0" borderId="66" xfId="0" applyFont="1" applyFill="1" applyBorder="1" applyAlignment="1">
      <alignment vertical="center" wrapText="1" readingOrder="1"/>
    </xf>
    <xf numFmtId="42" fontId="3" fillId="0" borderId="19" xfId="0" applyNumberFormat="1" applyFont="1" applyFill="1" applyBorder="1" applyAlignment="1">
      <alignment horizontal="right" vertical="center" wrapText="1" readingOrder="1"/>
    </xf>
    <xf numFmtId="0" fontId="3" fillId="0" borderId="22" xfId="0" applyFont="1" applyFill="1" applyBorder="1" applyAlignment="1">
      <alignment vertical="center" wrapText="1" readingOrder="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4" borderId="1" xfId="0" applyFont="1" applyFill="1" applyBorder="1" applyAlignment="1">
      <alignment horizontal="center" vertical="center" readingOrder="1"/>
    </xf>
    <xf numFmtId="0" fontId="11" fillId="4" borderId="3" xfId="0" applyFont="1" applyFill="1" applyBorder="1" applyAlignment="1">
      <alignment horizontal="center" vertical="center" readingOrder="1"/>
    </xf>
    <xf numFmtId="0" fontId="11" fillId="4" borderId="7" xfId="0" applyFont="1" applyFill="1" applyBorder="1" applyAlignment="1">
      <alignment horizontal="center" vertical="center" wrapText="1" readingOrder="1"/>
    </xf>
    <xf numFmtId="0" fontId="11" fillId="4" borderId="10" xfId="0" applyFont="1" applyFill="1" applyBorder="1" applyAlignment="1">
      <alignment horizontal="center" vertical="center" wrapText="1" readingOrder="1"/>
    </xf>
    <xf numFmtId="0" fontId="11" fillId="3" borderId="7" xfId="0" applyFont="1" applyFill="1" applyBorder="1" applyAlignment="1">
      <alignment horizontal="center" vertical="center" wrapText="1" readingOrder="1"/>
    </xf>
    <xf numFmtId="0" fontId="11" fillId="3" borderId="10" xfId="0" applyFont="1" applyFill="1" applyBorder="1" applyAlignment="1">
      <alignment horizontal="center" vertical="center" wrapText="1" readingOrder="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3" borderId="1" xfId="0" applyFont="1" applyFill="1" applyBorder="1" applyAlignment="1">
      <alignment horizontal="center" vertical="center" wrapText="1" readingOrder="1"/>
    </xf>
    <xf numFmtId="0" fontId="11" fillId="3" borderId="2" xfId="0" applyFont="1" applyFill="1" applyBorder="1" applyAlignment="1">
      <alignment horizontal="center" vertical="center" wrapText="1" readingOrder="1"/>
    </xf>
    <xf numFmtId="5" fontId="11" fillId="3" borderId="1" xfId="0" applyNumberFormat="1" applyFont="1" applyFill="1" applyBorder="1" applyAlignment="1">
      <alignment horizontal="center" vertical="center" wrapText="1" readingOrder="1"/>
    </xf>
    <xf numFmtId="5" fontId="11" fillId="3" borderId="2" xfId="0" applyNumberFormat="1" applyFont="1" applyFill="1" applyBorder="1" applyAlignment="1">
      <alignment horizontal="center" vertical="center" wrapText="1" readingOrder="1"/>
    </xf>
    <xf numFmtId="164" fontId="11" fillId="3" borderId="1" xfId="4" applyFont="1" applyFill="1" applyBorder="1" applyAlignment="1">
      <alignment horizontal="center" vertical="center" wrapText="1" readingOrder="1"/>
    </xf>
    <xf numFmtId="164" fontId="11" fillId="3" borderId="2" xfId="4" applyFont="1" applyFill="1" applyBorder="1" applyAlignment="1">
      <alignment horizontal="center" vertical="center" wrapText="1" readingOrder="1"/>
    </xf>
    <xf numFmtId="0" fontId="11" fillId="4" borderId="4" xfId="0" applyFont="1" applyFill="1" applyBorder="1" applyAlignment="1">
      <alignment horizontal="center" vertical="center" wrapText="1" readingOrder="1"/>
    </xf>
    <xf numFmtId="0" fontId="11" fillId="4" borderId="1" xfId="0" quotePrefix="1" applyFont="1" applyFill="1" applyBorder="1" applyAlignment="1">
      <alignment horizontal="center" vertical="center" wrapText="1" readingOrder="1"/>
    </xf>
    <xf numFmtId="0" fontId="11" fillId="4" borderId="2" xfId="0" applyFont="1" applyFill="1" applyBorder="1" applyAlignment="1">
      <alignment horizontal="center" vertical="center" wrapText="1" readingOrder="1"/>
    </xf>
    <xf numFmtId="0" fontId="11" fillId="4" borderId="3" xfId="0" applyFont="1" applyFill="1" applyBorder="1" applyAlignment="1">
      <alignment horizontal="center" vertical="center" wrapText="1" readingOrder="1"/>
    </xf>
    <xf numFmtId="0" fontId="11" fillId="4" borderId="2" xfId="0" quotePrefix="1" applyFont="1" applyFill="1" applyBorder="1" applyAlignment="1">
      <alignment horizontal="center" vertical="center" wrapText="1" readingOrder="1"/>
    </xf>
    <xf numFmtId="164" fontId="11" fillId="3" borderId="12" xfId="4" applyFont="1" applyFill="1" applyBorder="1" applyAlignment="1">
      <alignment horizontal="center" vertical="center" wrapText="1" readingOrder="1"/>
    </xf>
    <xf numFmtId="164" fontId="11" fillId="3" borderId="28" xfId="4" applyFont="1" applyFill="1" applyBorder="1" applyAlignment="1">
      <alignment horizontal="center" vertical="center" wrapText="1" readingOrder="1"/>
    </xf>
    <xf numFmtId="164" fontId="11" fillId="3" borderId="13" xfId="4" applyFont="1" applyFill="1" applyBorder="1" applyAlignment="1">
      <alignment horizontal="center" vertical="center" wrapText="1" readingOrder="1"/>
    </xf>
    <xf numFmtId="164" fontId="11" fillId="3" borderId="29" xfId="4" applyFont="1" applyFill="1" applyBorder="1" applyAlignment="1">
      <alignment horizontal="center" vertical="center" wrapText="1" readingOrder="1"/>
    </xf>
    <xf numFmtId="0" fontId="11" fillId="4" borderId="1" xfId="0" applyFont="1" applyFill="1" applyBorder="1" applyAlignment="1">
      <alignment horizontal="center" vertical="center" wrapText="1" readingOrder="1"/>
    </xf>
    <xf numFmtId="164" fontId="11" fillId="3" borderId="7" xfId="4" applyFont="1" applyFill="1" applyBorder="1" applyAlignment="1">
      <alignment horizontal="center" vertical="center" wrapText="1" readingOrder="1"/>
    </xf>
    <xf numFmtId="164" fontId="11" fillId="3" borderId="10" xfId="4" applyFont="1" applyFill="1" applyBorder="1" applyAlignment="1">
      <alignment horizontal="center" vertical="center" wrapText="1" readingOrder="1"/>
    </xf>
    <xf numFmtId="169" fontId="3" fillId="0" borderId="7"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69" fontId="3" fillId="0" borderId="15" xfId="0" applyNumberFormat="1" applyFont="1" applyFill="1" applyBorder="1" applyAlignment="1">
      <alignment horizontal="center" vertical="center"/>
    </xf>
    <xf numFmtId="0" fontId="3" fillId="0" borderId="10" xfId="0" applyFont="1" applyFill="1" applyBorder="1" applyAlignment="1">
      <alignment vertical="center" wrapText="1" readingOrder="1"/>
    </xf>
    <xf numFmtId="0" fontId="3" fillId="0" borderId="14" xfId="0" applyFont="1" applyFill="1" applyBorder="1" applyAlignment="1">
      <alignment horizontal="left" vertical="center" wrapText="1" readingOrder="1"/>
    </xf>
    <xf numFmtId="0" fontId="3" fillId="0" borderId="53" xfId="0" applyFont="1" applyFill="1" applyBorder="1" applyAlignment="1">
      <alignment horizontal="center" vertical="center" wrapText="1" readingOrder="1"/>
    </xf>
    <xf numFmtId="0" fontId="3" fillId="0" borderId="54"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30" xfId="0" applyFont="1" applyFill="1" applyBorder="1" applyAlignment="1">
      <alignment horizontal="center" vertical="center" wrapText="1" readingOrder="1"/>
    </xf>
    <xf numFmtId="0" fontId="3" fillId="0" borderId="35" xfId="0" applyFont="1" applyFill="1" applyBorder="1" applyAlignment="1">
      <alignment horizontal="center" vertical="center" wrapText="1" readingOrder="1"/>
    </xf>
    <xf numFmtId="0" fontId="3" fillId="0" borderId="54" xfId="0" applyFont="1" applyFill="1" applyBorder="1" applyAlignment="1">
      <alignment horizontal="left" vertical="center" wrapText="1" readingOrder="1"/>
    </xf>
    <xf numFmtId="0" fontId="3" fillId="0" borderId="23" xfId="0" applyFont="1" applyFill="1" applyBorder="1" applyAlignment="1">
      <alignment horizontal="left" vertical="center" wrapText="1" readingOrder="1"/>
    </xf>
    <xf numFmtId="0" fontId="3" fillId="0" borderId="30" xfId="0" applyFont="1" applyFill="1" applyBorder="1" applyAlignment="1">
      <alignment horizontal="left" vertical="center" wrapText="1" readingOrder="1"/>
    </xf>
    <xf numFmtId="0" fontId="3" fillId="0" borderId="35" xfId="0" applyFont="1" applyFill="1" applyBorder="1" applyAlignment="1">
      <alignment horizontal="left" vertical="center" wrapText="1" readingOrder="1"/>
    </xf>
    <xf numFmtId="0" fontId="3" fillId="0" borderId="18" xfId="0" applyFont="1" applyFill="1" applyBorder="1" applyAlignment="1">
      <alignment horizontal="center" vertical="center" wrapText="1" readingOrder="1"/>
    </xf>
    <xf numFmtId="0" fontId="3" fillId="0" borderId="69" xfId="0" applyFont="1" applyFill="1" applyBorder="1" applyAlignment="1">
      <alignment horizontal="left" vertical="center" wrapText="1" readingOrder="1"/>
    </xf>
    <xf numFmtId="0" fontId="3" fillId="0" borderId="70" xfId="0" applyFont="1" applyFill="1" applyBorder="1" applyAlignment="1">
      <alignment horizontal="left" vertical="center" wrapText="1" readingOrder="1"/>
    </xf>
    <xf numFmtId="0" fontId="3" fillId="0" borderId="67" xfId="0" applyFont="1" applyFill="1" applyBorder="1" applyAlignment="1">
      <alignment horizontal="left" vertical="center" wrapText="1" readingOrder="1"/>
    </xf>
    <xf numFmtId="0" fontId="3" fillId="0" borderId="68" xfId="0" applyFont="1" applyFill="1" applyBorder="1" applyAlignment="1">
      <alignment horizontal="left" vertical="center" wrapText="1" readingOrder="1"/>
    </xf>
    <xf numFmtId="0" fontId="3" fillId="0" borderId="18" xfId="0" applyFont="1" applyFill="1" applyBorder="1" applyAlignment="1">
      <alignment horizontal="left" vertical="center" wrapText="1" readingOrder="1"/>
    </xf>
    <xf numFmtId="0" fontId="3" fillId="0" borderId="18" xfId="0" applyFont="1" applyFill="1" applyBorder="1" applyAlignment="1">
      <alignment vertical="center" wrapText="1" readingOrder="1"/>
    </xf>
    <xf numFmtId="0" fontId="3" fillId="0" borderId="54" xfId="0" applyFont="1" applyFill="1" applyBorder="1" applyAlignment="1">
      <alignment vertical="center" wrapText="1" readingOrder="1"/>
    </xf>
    <xf numFmtId="0" fontId="3" fillId="0" borderId="23" xfId="0" applyFont="1" applyFill="1" applyBorder="1" applyAlignment="1">
      <alignment vertical="center" wrapText="1" readingOrder="1"/>
    </xf>
    <xf numFmtId="0" fontId="3" fillId="0" borderId="35" xfId="0" applyFont="1" applyFill="1" applyBorder="1" applyAlignment="1">
      <alignment vertical="center" wrapText="1" readingOrder="1"/>
    </xf>
    <xf numFmtId="169" fontId="3" fillId="0" borderId="9"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69" fontId="3" fillId="0" borderId="6" xfId="0" applyNumberFormat="1" applyFont="1" applyFill="1" applyBorder="1" applyAlignment="1">
      <alignment horizontal="center" vertical="center" wrapText="1"/>
    </xf>
    <xf numFmtId="169" fontId="3" fillId="0" borderId="18" xfId="0" applyNumberFormat="1" applyFont="1" applyFill="1" applyBorder="1" applyAlignment="1">
      <alignment horizontal="center" vertical="center" wrapText="1"/>
    </xf>
    <xf numFmtId="169" fontId="3" fillId="0" borderId="54" xfId="0" applyNumberFormat="1" applyFont="1" applyFill="1" applyBorder="1" applyAlignment="1">
      <alignment horizontal="center" vertical="center" wrapText="1"/>
    </xf>
    <xf numFmtId="169" fontId="3" fillId="0" borderId="23" xfId="0" applyNumberFormat="1" applyFont="1" applyFill="1" applyBorder="1" applyAlignment="1">
      <alignment horizontal="center" vertical="center" wrapText="1"/>
    </xf>
    <xf numFmtId="169" fontId="3" fillId="0" borderId="35" xfId="0" applyNumberFormat="1" applyFont="1" applyFill="1" applyBorder="1" applyAlignment="1">
      <alignment horizontal="center" vertical="center" wrapText="1"/>
    </xf>
    <xf numFmtId="16" fontId="3" fillId="0" borderId="18" xfId="0" quotePrefix="1" applyNumberFormat="1" applyFont="1" applyFill="1" applyBorder="1" applyAlignment="1">
      <alignment horizontal="center" vertical="center" wrapText="1" readingOrder="1"/>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left" vertical="center" wrapText="1" readingOrder="1"/>
    </xf>
    <xf numFmtId="0" fontId="3" fillId="0" borderId="5" xfId="0" applyFont="1" applyFill="1" applyBorder="1" applyAlignment="1">
      <alignment horizontal="left" vertical="center" wrapText="1" readingOrder="1"/>
    </xf>
    <xf numFmtId="0" fontId="3" fillId="0" borderId="7" xfId="0" applyFont="1" applyFill="1" applyBorder="1" applyAlignment="1">
      <alignment vertical="center" wrapText="1" readingOrder="1"/>
    </xf>
    <xf numFmtId="0" fontId="3" fillId="0" borderId="15" xfId="0" applyFont="1" applyFill="1" applyBorder="1" applyAlignment="1">
      <alignment vertical="center" wrapText="1" readingOrder="1"/>
    </xf>
    <xf numFmtId="0" fontId="3" fillId="0" borderId="1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1"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23" xfId="0" applyFont="1" applyFill="1" applyBorder="1" applyAlignment="1">
      <alignment vertical="center" wrapText="1"/>
    </xf>
    <xf numFmtId="0" fontId="3" fillId="0" borderId="35" xfId="0" applyFont="1" applyFill="1" applyBorder="1" applyAlignment="1">
      <alignment vertical="center" wrapText="1"/>
    </xf>
    <xf numFmtId="0" fontId="0" fillId="0" borderId="65" xfId="0" applyFont="1" applyFill="1" applyBorder="1" applyAlignment="1">
      <alignment vertical="center" wrapText="1"/>
    </xf>
    <xf numFmtId="0" fontId="3" fillId="0" borderId="2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6" xfId="0" applyFont="1" applyFill="1" applyBorder="1" applyAlignment="1">
      <alignment horizontal="center" vertical="center"/>
    </xf>
    <xf numFmtId="0" fontId="11" fillId="4" borderId="8" xfId="0" quotePrefix="1" applyFont="1" applyFill="1" applyBorder="1" applyAlignment="1">
      <alignment horizontal="center" vertical="center" wrapText="1" readingOrder="1"/>
    </xf>
    <xf numFmtId="0" fontId="11" fillId="4" borderId="9" xfId="0" quotePrefix="1" applyFont="1" applyFill="1" applyBorder="1" applyAlignment="1">
      <alignment horizontal="center" vertical="center" wrapText="1" readingOrder="1"/>
    </xf>
    <xf numFmtId="0" fontId="11" fillId="4" borderId="5" xfId="0" quotePrefix="1" applyFont="1" applyFill="1" applyBorder="1" applyAlignment="1">
      <alignment horizontal="center" vertical="center" wrapText="1" readingOrder="1"/>
    </xf>
    <xf numFmtId="0" fontId="11" fillId="4" borderId="6" xfId="0" quotePrefix="1" applyFont="1" applyFill="1" applyBorder="1" applyAlignment="1">
      <alignment horizontal="center" vertical="center" wrapText="1" readingOrder="1"/>
    </xf>
    <xf numFmtId="169" fontId="3" fillId="0" borderId="0" xfId="0" applyNumberFormat="1" applyFont="1" applyFill="1" applyAlignment="1">
      <alignment horizontal="center" vertical="center" wrapText="1"/>
    </xf>
    <xf numFmtId="169" fontId="3" fillId="0" borderId="10" xfId="0" applyNumberFormat="1" applyFont="1" applyFill="1" applyBorder="1" applyAlignment="1">
      <alignment horizontal="center" vertical="center" wrapText="1"/>
    </xf>
    <xf numFmtId="0" fontId="0" fillId="0" borderId="28" xfId="0" applyFont="1" applyFill="1" applyBorder="1" applyAlignment="1">
      <alignment horizontal="left" vertical="center" wrapText="1" readingOrder="1"/>
    </xf>
    <xf numFmtId="0" fontId="3" fillId="0" borderId="60" xfId="0" applyFont="1" applyFill="1" applyBorder="1" applyAlignment="1">
      <alignment horizontal="left" vertical="center" wrapText="1" readingOrder="1"/>
    </xf>
    <xf numFmtId="0" fontId="3" fillId="0" borderId="31" xfId="0" applyFont="1" applyFill="1" applyBorder="1" applyAlignment="1">
      <alignment horizontal="center" vertical="center" wrapText="1" readingOrder="1"/>
    </xf>
    <xf numFmtId="0" fontId="3" fillId="0" borderId="59"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0" borderId="30" xfId="0" applyFont="1" applyFill="1" applyBorder="1" applyAlignment="1">
      <alignment vertical="center" wrapText="1" readingOrder="1"/>
    </xf>
    <xf numFmtId="169" fontId="3" fillId="0" borderId="71" xfId="0" applyNumberFormat="1" applyFont="1" applyFill="1" applyBorder="1" applyAlignment="1">
      <alignment horizontal="center" vertical="center" wrapText="1"/>
    </xf>
    <xf numFmtId="169" fontId="3" fillId="0" borderId="65" xfId="0" applyNumberFormat="1" applyFont="1" applyFill="1" applyBorder="1" applyAlignment="1">
      <alignment horizontal="center" vertical="center" wrapText="1"/>
    </xf>
    <xf numFmtId="169" fontId="3" fillId="0" borderId="61" xfId="0" applyNumberFormat="1" applyFont="1" applyFill="1" applyBorder="1" applyAlignment="1">
      <alignment horizontal="center" vertical="center" wrapText="1"/>
    </xf>
    <xf numFmtId="169" fontId="3" fillId="0" borderId="66" xfId="0" applyNumberFormat="1" applyFont="1" applyFill="1" applyBorder="1" applyAlignment="1">
      <alignment horizontal="center" vertical="center" wrapText="1"/>
    </xf>
    <xf numFmtId="169" fontId="3" fillId="0" borderId="30" xfId="0" applyNumberFormat="1" applyFont="1" applyFill="1" applyBorder="1" applyAlignment="1">
      <alignment horizontal="center" vertical="center" wrapText="1"/>
    </xf>
    <xf numFmtId="169" fontId="3" fillId="0" borderId="7" xfId="0" applyNumberFormat="1" applyFont="1" applyFill="1" applyBorder="1" applyAlignment="1">
      <alignment horizontal="center" vertical="center" wrapText="1"/>
    </xf>
    <xf numFmtId="169" fontId="3" fillId="0" borderId="1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0" fillId="0" borderId="7" xfId="0" applyFont="1" applyFill="1" applyBorder="1" applyAlignment="1">
      <alignment vertical="center" wrapText="1" readingOrder="1"/>
    </xf>
    <xf numFmtId="0" fontId="0" fillId="0" borderId="10" xfId="0" applyFont="1" applyFill="1" applyBorder="1" applyAlignment="1">
      <alignment vertical="center" wrapText="1" readingOrder="1"/>
    </xf>
    <xf numFmtId="0" fontId="0" fillId="0" borderId="15" xfId="0" applyFont="1" applyFill="1" applyBorder="1" applyAlignment="1">
      <alignment vertical="center" wrapText="1" readingOrder="1"/>
    </xf>
    <xf numFmtId="42" fontId="0" fillId="0" borderId="0" xfId="0" applyNumberFormat="1" applyFont="1" applyFill="1" applyBorder="1" applyAlignment="1">
      <alignment vertical="center" wrapText="1" readingOrder="1"/>
    </xf>
    <xf numFmtId="0" fontId="3" fillId="0" borderId="72" xfId="0" applyFont="1" applyFill="1" applyBorder="1" applyAlignment="1">
      <alignment vertical="center" wrapText="1" readingOrder="1"/>
    </xf>
    <xf numFmtId="0" fontId="0" fillId="0" borderId="7" xfId="0" applyFont="1" applyFill="1" applyBorder="1" applyAlignment="1">
      <alignment horizontal="left" vertical="center" wrapText="1" readingOrder="1"/>
    </xf>
    <xf numFmtId="0" fontId="0" fillId="0" borderId="10" xfId="0" applyFont="1" applyFill="1" applyBorder="1" applyAlignment="1">
      <alignment horizontal="left" vertical="center" wrapText="1" readingOrder="1"/>
    </xf>
    <xf numFmtId="0" fontId="0" fillId="0" borderId="15" xfId="0" applyFont="1" applyFill="1" applyBorder="1" applyAlignment="1">
      <alignment horizontal="left" vertical="center" wrapText="1" readingOrder="1"/>
    </xf>
    <xf numFmtId="0" fontId="3" fillId="0" borderId="29" xfId="0" applyFont="1" applyFill="1" applyBorder="1" applyAlignment="1">
      <alignment horizontal="left" vertical="center" readingOrder="1"/>
    </xf>
    <xf numFmtId="170" fontId="3" fillId="0" borderId="76" xfId="4" applyNumberFormat="1" applyFont="1" applyFill="1" applyBorder="1" applyAlignment="1">
      <alignment horizontal="right" vertical="center" wrapText="1" readingOrder="1"/>
    </xf>
    <xf numFmtId="170" fontId="3" fillId="0" borderId="77" xfId="4" applyNumberFormat="1" applyFont="1" applyFill="1" applyBorder="1" applyAlignment="1">
      <alignment horizontal="right" vertical="center" wrapText="1" readingOrder="1"/>
    </xf>
    <xf numFmtId="3" fontId="12" fillId="2" borderId="3" xfId="0" applyNumberFormat="1" applyFont="1" applyFill="1" applyBorder="1" applyAlignment="1">
      <alignment horizontal="left" vertical="center" wrapText="1" readingOrder="1"/>
    </xf>
    <xf numFmtId="0" fontId="0" fillId="2" borderId="7" xfId="0" applyFont="1" applyFill="1" applyBorder="1" applyAlignment="1">
      <alignment horizontal="left" vertical="center" wrapText="1" readingOrder="1"/>
    </xf>
    <xf numFmtId="0" fontId="0" fillId="2" borderId="10" xfId="0" applyFont="1" applyFill="1" applyBorder="1" applyAlignment="1">
      <alignment horizontal="left" vertical="center" wrapText="1" readingOrder="1"/>
    </xf>
    <xf numFmtId="0" fontId="0" fillId="2" borderId="15" xfId="0" applyFont="1" applyFill="1" applyBorder="1" applyAlignment="1">
      <alignment horizontal="left" vertical="center" wrapText="1" readingOrder="1"/>
    </xf>
    <xf numFmtId="0" fontId="0" fillId="2" borderId="12" xfId="0" applyFont="1" applyFill="1" applyBorder="1" applyAlignment="1">
      <alignment horizontal="left" vertical="center" wrapText="1" readingOrder="1"/>
    </xf>
    <xf numFmtId="0" fontId="0" fillId="2" borderId="28" xfId="0" applyFont="1" applyFill="1" applyBorder="1" applyAlignment="1">
      <alignment horizontal="left" vertical="center" wrapText="1" readingOrder="1"/>
    </xf>
    <xf numFmtId="0" fontId="0" fillId="2" borderId="16" xfId="0" applyFont="1" applyFill="1" applyBorder="1" applyAlignment="1">
      <alignment horizontal="left" vertical="center" wrapText="1" readingOrder="1"/>
    </xf>
    <xf numFmtId="0" fontId="3" fillId="0" borderId="57" xfId="0" applyFont="1" applyFill="1" applyBorder="1" applyAlignment="1">
      <alignment horizontal="left" vertical="center" wrapText="1" readingOrder="1"/>
    </xf>
    <xf numFmtId="0" fontId="3" fillId="0" borderId="27" xfId="0" applyFont="1" applyFill="1" applyBorder="1" applyAlignment="1">
      <alignment horizontal="left" vertical="center" wrapText="1" readingOrder="1"/>
    </xf>
    <xf numFmtId="0" fontId="3" fillId="0" borderId="34" xfId="0" applyFont="1" applyFill="1" applyBorder="1" applyAlignment="1">
      <alignment horizontal="left" vertical="center" wrapText="1" readingOrder="1"/>
    </xf>
    <xf numFmtId="0" fontId="3" fillId="0" borderId="39" xfId="0" applyFont="1" applyFill="1" applyBorder="1" applyAlignment="1">
      <alignment horizontal="left" vertical="center" wrapText="1" readingOrder="1"/>
    </xf>
    <xf numFmtId="42" fontId="0" fillId="0" borderId="11" xfId="0" applyNumberFormat="1" applyFont="1" applyFill="1" applyBorder="1" applyAlignment="1">
      <alignment horizontal="right" vertical="center" wrapText="1" readingOrder="1"/>
    </xf>
    <xf numFmtId="42" fontId="0" fillId="0" borderId="59" xfId="0" applyNumberFormat="1" applyFont="1" applyFill="1" applyBorder="1" applyAlignment="1">
      <alignment horizontal="right" vertical="center" wrapText="1" readingOrder="1"/>
    </xf>
    <xf numFmtId="42" fontId="0" fillId="0" borderId="58" xfId="0" applyNumberFormat="1" applyFont="1" applyFill="1" applyBorder="1" applyAlignment="1">
      <alignment horizontal="right" vertical="center" wrapText="1" readingOrder="1"/>
    </xf>
    <xf numFmtId="0" fontId="0" fillId="0" borderId="12" xfId="0" applyFont="1" applyFill="1" applyBorder="1" applyAlignment="1">
      <alignment horizontal="center" vertical="center" wrapText="1" readingOrder="1"/>
    </xf>
    <xf numFmtId="0" fontId="0" fillId="0" borderId="28" xfId="0" applyFont="1" applyFill="1" applyBorder="1" applyAlignment="1">
      <alignment horizontal="center" vertical="center" wrapText="1" readingOrder="1"/>
    </xf>
    <xf numFmtId="0" fontId="0" fillId="0" borderId="16" xfId="0" applyFont="1" applyFill="1" applyBorder="1" applyAlignment="1">
      <alignment horizontal="center" vertical="center" wrapText="1" readingOrder="1"/>
    </xf>
    <xf numFmtId="0" fontId="0" fillId="0" borderId="13" xfId="0" applyFont="1" applyFill="1" applyBorder="1" applyAlignment="1">
      <alignment vertical="center" wrapText="1" readingOrder="1"/>
    </xf>
    <xf numFmtId="0" fontId="0" fillId="0" borderId="29" xfId="0" applyFont="1" applyFill="1" applyBorder="1" applyAlignment="1">
      <alignment vertical="center" wrapText="1" readingOrder="1"/>
    </xf>
    <xf numFmtId="0" fontId="0" fillId="0" borderId="17" xfId="0" applyFont="1" applyFill="1" applyBorder="1" applyAlignment="1">
      <alignment vertical="center" wrapText="1" readingOrder="1"/>
    </xf>
    <xf numFmtId="44" fontId="0" fillId="0" borderId="11" xfId="0" applyNumberFormat="1" applyFont="1" applyFill="1" applyBorder="1" applyAlignment="1">
      <alignment horizontal="right" vertical="center"/>
    </xf>
    <xf numFmtId="44" fontId="0" fillId="0" borderId="59" xfId="0" applyNumberFormat="1" applyFont="1" applyFill="1" applyBorder="1" applyAlignment="1">
      <alignment horizontal="right" vertical="center"/>
    </xf>
    <xf numFmtId="44" fontId="0" fillId="0" borderId="58" xfId="0" applyNumberFormat="1" applyFont="1" applyFill="1" applyBorder="1" applyAlignment="1">
      <alignment horizontal="right" vertical="center"/>
    </xf>
    <xf numFmtId="0" fontId="3" fillId="0" borderId="19" xfId="0" applyFont="1" applyFill="1" applyBorder="1" applyAlignment="1">
      <alignment horizontal="center" vertical="center" wrapText="1" readingOrder="1"/>
    </xf>
    <xf numFmtId="0" fontId="3" fillId="0" borderId="36" xfId="0" applyFont="1" applyFill="1" applyBorder="1" applyAlignment="1">
      <alignment horizontal="center" vertical="center" wrapText="1" readingOrder="1"/>
    </xf>
    <xf numFmtId="0" fontId="3" fillId="0" borderId="30"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169" fontId="0" fillId="0" borderId="10" xfId="0" applyNumberFormat="1" applyFont="1" applyFill="1" applyBorder="1" applyAlignment="1">
      <alignment horizontal="center" vertical="center"/>
    </xf>
    <xf numFmtId="0" fontId="0" fillId="2" borderId="18" xfId="0" applyFont="1" applyFill="1" applyBorder="1" applyAlignment="1">
      <alignment horizontal="center" vertical="center" wrapText="1" readingOrder="1"/>
    </xf>
    <xf numFmtId="0" fontId="0" fillId="2" borderId="54" xfId="0" applyFont="1" applyFill="1" applyBorder="1" applyAlignment="1">
      <alignment horizontal="center" vertical="center" wrapText="1" readingOrder="1"/>
    </xf>
    <xf numFmtId="0" fontId="0" fillId="2" borderId="23" xfId="0" applyFont="1" applyFill="1" applyBorder="1" applyAlignment="1">
      <alignment horizontal="center" vertical="center" wrapText="1" readingOrder="1"/>
    </xf>
    <xf numFmtId="0" fontId="0" fillId="2" borderId="30" xfId="0" applyFont="1" applyFill="1" applyBorder="1" applyAlignment="1">
      <alignment horizontal="center" vertical="center" wrapText="1" readingOrder="1"/>
    </xf>
    <xf numFmtId="0" fontId="0" fillId="2" borderId="35" xfId="0" applyFont="1" applyFill="1" applyBorder="1" applyAlignment="1">
      <alignment horizontal="center" vertical="center" wrapText="1" readingOrder="1"/>
    </xf>
    <xf numFmtId="0" fontId="0" fillId="2" borderId="7" xfId="0" applyFont="1" applyFill="1" applyBorder="1" applyAlignment="1">
      <alignment vertical="center" wrapText="1" readingOrder="1"/>
    </xf>
    <xf numFmtId="0" fontId="0" fillId="2" borderId="10" xfId="0" applyFont="1" applyFill="1" applyBorder="1" applyAlignment="1">
      <alignment vertical="center" wrapText="1" readingOrder="1"/>
    </xf>
    <xf numFmtId="0" fontId="0" fillId="2" borderId="15" xfId="0" applyFont="1" applyFill="1" applyBorder="1" applyAlignment="1">
      <alignment vertical="center" wrapText="1" readingOrder="1"/>
    </xf>
    <xf numFmtId="0" fontId="0" fillId="0" borderId="18" xfId="0" applyFont="1" applyFill="1" applyBorder="1" applyAlignment="1">
      <alignment vertical="center" wrapText="1" readingOrder="1"/>
    </xf>
    <xf numFmtId="0" fontId="0" fillId="0" borderId="54" xfId="0" applyFont="1" applyFill="1" applyBorder="1" applyAlignment="1">
      <alignment vertical="center" wrapText="1" readingOrder="1"/>
    </xf>
    <xf numFmtId="0" fontId="0" fillId="0" borderId="23" xfId="0" applyFont="1" applyFill="1" applyBorder="1" applyAlignment="1">
      <alignment vertical="center" wrapText="1" readingOrder="1"/>
    </xf>
    <xf numFmtId="0" fontId="0" fillId="0" borderId="30" xfId="0" applyFont="1" applyFill="1" applyBorder="1" applyAlignment="1">
      <alignment vertical="center" wrapText="1" readingOrder="1"/>
    </xf>
    <xf numFmtId="0" fontId="0" fillId="0" borderId="35" xfId="0" applyFont="1" applyFill="1" applyBorder="1" applyAlignment="1">
      <alignment vertical="center" wrapText="1" readingOrder="1"/>
    </xf>
    <xf numFmtId="0" fontId="0" fillId="0" borderId="10" xfId="0" applyFont="1" applyFill="1" applyBorder="1" applyAlignment="1">
      <alignment vertical="center" wrapText="1"/>
    </xf>
    <xf numFmtId="0" fontId="0" fillId="0" borderId="10" xfId="0" applyFont="1" applyFill="1" applyBorder="1" applyAlignment="1">
      <alignment vertical="center"/>
    </xf>
    <xf numFmtId="169" fontId="0" fillId="2" borderId="7" xfId="0" applyNumberFormat="1"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169" fontId="0" fillId="2" borderId="15" xfId="0" applyNumberFormat="1" applyFont="1" applyFill="1" applyBorder="1" applyAlignment="1">
      <alignment horizontal="center" vertical="center" wrapText="1"/>
    </xf>
    <xf numFmtId="169" fontId="0" fillId="2" borderId="69" xfId="0" applyNumberFormat="1" applyFont="1" applyFill="1" applyBorder="1" applyAlignment="1">
      <alignment horizontal="center" vertical="center" wrapText="1"/>
    </xf>
    <xf numFmtId="169" fontId="0" fillId="2" borderId="70" xfId="0" applyNumberFormat="1" applyFont="1" applyFill="1" applyBorder="1" applyAlignment="1">
      <alignment horizontal="center" vertical="center" wrapText="1"/>
    </xf>
    <xf numFmtId="169" fontId="0" fillId="2" borderId="54" xfId="0" applyNumberFormat="1" applyFont="1" applyFill="1" applyBorder="1" applyAlignment="1">
      <alignment horizontal="center" vertical="center" wrapText="1"/>
    </xf>
    <xf numFmtId="169" fontId="0" fillId="2" borderId="23" xfId="0" applyNumberFormat="1" applyFont="1" applyFill="1" applyBorder="1" applyAlignment="1">
      <alignment horizontal="center" vertical="center" wrapText="1"/>
    </xf>
    <xf numFmtId="169" fontId="0" fillId="2" borderId="30" xfId="0" applyNumberFormat="1" applyFont="1" applyFill="1" applyBorder="1" applyAlignment="1">
      <alignment horizontal="center" vertical="center" wrapText="1"/>
    </xf>
    <xf numFmtId="169" fontId="0" fillId="2" borderId="35" xfId="0" applyNumberFormat="1"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15"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readingOrder="1"/>
    </xf>
    <xf numFmtId="0" fontId="3" fillId="0" borderId="10" xfId="0" applyFont="1" applyFill="1" applyBorder="1" applyAlignment="1">
      <alignment horizontal="center" vertical="center" readingOrder="1"/>
    </xf>
    <xf numFmtId="0" fontId="3" fillId="0" borderId="15" xfId="0" applyFont="1" applyFill="1" applyBorder="1" applyAlignment="1">
      <alignment horizontal="center" vertical="center" readingOrder="1"/>
    </xf>
    <xf numFmtId="0" fontId="3" fillId="0" borderId="11"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58" xfId="0" applyFont="1" applyFill="1" applyBorder="1" applyAlignment="1">
      <alignment horizontal="right" vertical="center"/>
    </xf>
    <xf numFmtId="42" fontId="0" fillId="0" borderId="11" xfId="0" applyNumberFormat="1" applyFont="1" applyFill="1" applyBorder="1" applyAlignment="1">
      <alignment vertical="center" wrapText="1" readingOrder="1"/>
    </xf>
    <xf numFmtId="42" fontId="0" fillId="0" borderId="59" xfId="0" applyNumberFormat="1" applyFont="1" applyFill="1" applyBorder="1" applyAlignment="1">
      <alignment vertical="center" wrapText="1" readingOrder="1"/>
    </xf>
    <xf numFmtId="42" fontId="0" fillId="0" borderId="58" xfId="0" applyNumberFormat="1" applyFont="1" applyFill="1" applyBorder="1" applyAlignment="1">
      <alignment vertical="center" wrapText="1" readingOrder="1"/>
    </xf>
    <xf numFmtId="0" fontId="0" fillId="0" borderId="13" xfId="0" applyFont="1" applyFill="1" applyBorder="1" applyAlignment="1">
      <alignment horizontal="left" vertical="center" wrapText="1" readingOrder="1"/>
    </xf>
    <xf numFmtId="0" fontId="0" fillId="0" borderId="29" xfId="0" applyFont="1" applyFill="1" applyBorder="1" applyAlignment="1">
      <alignment horizontal="left" vertical="center" wrapText="1" readingOrder="1"/>
    </xf>
    <xf numFmtId="0" fontId="0" fillId="0" borderId="17" xfId="0" applyFont="1" applyFill="1" applyBorder="1" applyAlignment="1">
      <alignment horizontal="left" vertical="center" wrapText="1" readingOrder="1"/>
    </xf>
    <xf numFmtId="0" fontId="3" fillId="0" borderId="9" xfId="0" applyFont="1" applyFill="1" applyBorder="1" applyAlignment="1">
      <alignment vertical="center" wrapText="1"/>
    </xf>
    <xf numFmtId="0" fontId="3" fillId="0" borderId="32" xfId="0" applyFont="1" applyFill="1" applyBorder="1" applyAlignment="1">
      <alignment horizontal="left" vertical="center" wrapText="1"/>
    </xf>
    <xf numFmtId="0" fontId="5" fillId="2" borderId="0" xfId="1" applyFont="1" applyFill="1" applyAlignment="1">
      <alignment horizontal="center"/>
    </xf>
    <xf numFmtId="0" fontId="8" fillId="2" borderId="0" xfId="0" applyFont="1" applyFill="1" applyAlignment="1" applyProtection="1">
      <alignment horizontal="center" vertical="center"/>
      <protection locked="0"/>
    </xf>
    <xf numFmtId="0" fontId="9" fillId="2" borderId="43"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169" fontId="3" fillId="2" borderId="35" xfId="0" applyNumberFormat="1" applyFont="1" applyFill="1" applyBorder="1" applyAlignment="1">
      <alignment horizontal="center" vertical="center" wrapText="1" readingOrder="1"/>
    </xf>
  </cellXfs>
  <cellStyles count="5">
    <cellStyle name="Dziesiętny" xfId="4" builtinId="3"/>
    <cellStyle name="Normalny" xfId="0" builtinId="0"/>
    <cellStyle name="Normalny 2" xfId="1" xr:uid="{00000000-0005-0000-0000-000002000000}"/>
    <cellStyle name="Procentowy 2" xfId="3" xr:uid="{00000000-0005-0000-0000-000003000000}"/>
    <cellStyle name="Walutowy 2" xfId="2" xr:uid="{00000000-0005-0000-0000-000004000000}"/>
  </cellStyles>
  <dxfs count="0"/>
  <tableStyles count="0" defaultTableStyle="TableStyleMedium2" defaultPivotStyle="PivotStyleLight16"/>
  <colors>
    <mruColors>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4"/>
  <sheetViews>
    <sheetView showGridLines="0" tabSelected="1" zoomScale="80" zoomScaleNormal="80" workbookViewId="0">
      <pane xSplit="3" ySplit="7" topLeftCell="F59" activePane="bottomRight" state="frozenSplit"/>
      <selection pane="topRight" activeCell="D1" sqref="D1"/>
      <selection pane="bottomLeft" activeCell="A8" sqref="A8"/>
      <selection pane="bottomRight" activeCell="I61" sqref="I61"/>
    </sheetView>
  </sheetViews>
  <sheetFormatPr defaultColWidth="9.140625" defaultRowHeight="15" x14ac:dyDescent="0.25"/>
  <cols>
    <col min="1" max="1" width="7.42578125" style="61" customWidth="1"/>
    <col min="2" max="2" width="13.85546875" style="61" customWidth="1"/>
    <col min="3" max="3" width="22.85546875" style="61" customWidth="1"/>
    <col min="4" max="4" width="21.5703125" style="61" customWidth="1"/>
    <col min="5" max="5" width="99.42578125" style="61" customWidth="1"/>
    <col min="6" max="7" width="13.7109375" style="125" customWidth="1"/>
    <col min="8" max="8" width="62.28515625" style="61" customWidth="1"/>
    <col min="9" max="9" width="19.28515625" style="61" customWidth="1"/>
    <col min="10" max="13" width="19.28515625" style="128" customWidth="1"/>
    <col min="14" max="14" width="19.28515625" style="61" customWidth="1"/>
    <col min="15" max="15" width="20.7109375" style="70" customWidth="1"/>
    <col min="16" max="16" width="57.85546875" style="70" customWidth="1"/>
    <col min="17" max="17" width="19.28515625" style="61" customWidth="1"/>
    <col min="18" max="18" width="19.28515625" style="70" customWidth="1"/>
    <col min="19" max="19" width="26.140625" style="70" customWidth="1"/>
    <col min="20" max="20" width="19.28515625" style="61" customWidth="1"/>
    <col min="21" max="21" width="19.28515625" style="70" customWidth="1"/>
    <col min="22" max="22" width="24.7109375" style="70" customWidth="1"/>
    <col min="23" max="23" width="19.28515625" style="61" customWidth="1"/>
    <col min="24" max="24" width="19.28515625" style="70" customWidth="1"/>
    <col min="25" max="25" width="28.140625" style="70" customWidth="1"/>
    <col min="26" max="29" width="19.28515625" style="127" customWidth="1"/>
    <col min="30" max="30" width="68.42578125" style="70" customWidth="1"/>
    <col min="31" max="31" width="42.85546875" style="70" customWidth="1"/>
    <col min="32" max="32" width="18.7109375" style="61" bestFit="1" customWidth="1"/>
    <col min="33" max="33" width="40" style="120" customWidth="1"/>
    <col min="34" max="34" width="17.7109375" style="120" customWidth="1"/>
    <col min="35" max="40" width="9.140625" style="120" customWidth="1"/>
    <col min="41" max="16384" width="9.140625" style="120"/>
  </cols>
  <sheetData>
    <row r="1" spans="1:32" ht="15.75" thickBot="1" x14ac:dyDescent="0.3"/>
    <row r="2" spans="1:32" ht="16.5" thickTop="1" thickBot="1" x14ac:dyDescent="0.3">
      <c r="A2" s="304" t="s">
        <v>0</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6"/>
    </row>
    <row r="3" spans="1:32" ht="16.5" thickTop="1" thickBot="1" x14ac:dyDescent="0.3"/>
    <row r="4" spans="1:32" ht="16.5" thickTop="1" thickBot="1" x14ac:dyDescent="0.3">
      <c r="A4" s="307" t="s">
        <v>1</v>
      </c>
      <c r="B4" s="308"/>
      <c r="C4" s="63" t="s">
        <v>17</v>
      </c>
      <c r="D4" s="64"/>
      <c r="E4" s="62"/>
      <c r="F4" s="126"/>
      <c r="G4" s="126"/>
      <c r="H4" s="62"/>
      <c r="I4" s="62"/>
    </row>
    <row r="5" spans="1:32" s="121" customFormat="1" ht="15.6" customHeight="1" thickTop="1" thickBot="1" x14ac:dyDescent="0.3">
      <c r="A5" s="309" t="s">
        <v>2</v>
      </c>
      <c r="B5" s="311" t="s">
        <v>3</v>
      </c>
      <c r="C5" s="309" t="s">
        <v>4</v>
      </c>
      <c r="D5" s="311" t="s">
        <v>5</v>
      </c>
      <c r="E5" s="309" t="s">
        <v>6</v>
      </c>
      <c r="F5" s="313" t="s">
        <v>209</v>
      </c>
      <c r="G5" s="315" t="s">
        <v>210</v>
      </c>
      <c r="H5" s="317" t="s">
        <v>7</v>
      </c>
      <c r="I5" s="318"/>
      <c r="J5" s="318"/>
      <c r="K5" s="318"/>
      <c r="L5" s="318"/>
      <c r="M5" s="318"/>
      <c r="N5" s="392" t="s">
        <v>8</v>
      </c>
      <c r="O5" s="393"/>
      <c r="P5" s="393"/>
      <c r="Q5" s="84" t="s">
        <v>9</v>
      </c>
      <c r="R5" s="84"/>
      <c r="S5" s="84"/>
      <c r="T5" s="84"/>
      <c r="U5" s="84"/>
      <c r="V5" s="84"/>
      <c r="W5" s="84"/>
      <c r="X5" s="84"/>
      <c r="Y5" s="85"/>
      <c r="Z5" s="321" t="s">
        <v>10</v>
      </c>
      <c r="AA5" s="322"/>
      <c r="AB5" s="322"/>
      <c r="AC5" s="322"/>
      <c r="AD5" s="309" t="s">
        <v>11</v>
      </c>
      <c r="AE5" s="311" t="s">
        <v>12</v>
      </c>
      <c r="AF5" s="323" t="s">
        <v>198</v>
      </c>
    </row>
    <row r="6" spans="1:32" s="121" customFormat="1" ht="15.6" customHeight="1" thickTop="1" thickBot="1" x14ac:dyDescent="0.3">
      <c r="A6" s="310"/>
      <c r="B6" s="312"/>
      <c r="C6" s="310"/>
      <c r="D6" s="312"/>
      <c r="E6" s="310"/>
      <c r="F6" s="314"/>
      <c r="G6" s="316"/>
      <c r="H6" s="311" t="s">
        <v>199</v>
      </c>
      <c r="I6" s="311" t="s">
        <v>211</v>
      </c>
      <c r="J6" s="319" t="s">
        <v>200</v>
      </c>
      <c r="K6" s="320"/>
      <c r="L6" s="320"/>
      <c r="M6" s="320"/>
      <c r="N6" s="394"/>
      <c r="O6" s="395"/>
      <c r="P6" s="395"/>
      <c r="Q6" s="324" t="s">
        <v>13</v>
      </c>
      <c r="R6" s="325"/>
      <c r="S6" s="326"/>
      <c r="T6" s="332" t="s">
        <v>179</v>
      </c>
      <c r="U6" s="325"/>
      <c r="V6" s="326"/>
      <c r="W6" s="324" t="s">
        <v>180</v>
      </c>
      <c r="X6" s="327"/>
      <c r="Y6" s="326"/>
      <c r="Z6" s="328" t="s">
        <v>201</v>
      </c>
      <c r="AA6" s="330" t="s">
        <v>202</v>
      </c>
      <c r="AB6" s="333" t="s">
        <v>203</v>
      </c>
      <c r="AC6" s="333" t="s">
        <v>204</v>
      </c>
      <c r="AD6" s="310"/>
      <c r="AE6" s="312"/>
      <c r="AF6" s="323"/>
    </row>
    <row r="7" spans="1:32" s="121" customFormat="1" ht="91.5" thickTop="1" thickBot="1" x14ac:dyDescent="0.3">
      <c r="A7" s="310"/>
      <c r="B7" s="312"/>
      <c r="C7" s="310"/>
      <c r="D7" s="312"/>
      <c r="E7" s="310"/>
      <c r="F7" s="314"/>
      <c r="G7" s="316"/>
      <c r="H7" s="312"/>
      <c r="I7" s="312"/>
      <c r="J7" s="129" t="s">
        <v>201</v>
      </c>
      <c r="K7" s="130" t="s">
        <v>202</v>
      </c>
      <c r="L7" s="130" t="s">
        <v>203</v>
      </c>
      <c r="M7" s="130" t="s">
        <v>204</v>
      </c>
      <c r="N7" s="65" t="s">
        <v>205</v>
      </c>
      <c r="O7" s="66" t="s">
        <v>14</v>
      </c>
      <c r="P7" s="67" t="s">
        <v>15</v>
      </c>
      <c r="Q7" s="65" t="s">
        <v>205</v>
      </c>
      <c r="R7" s="66" t="s">
        <v>14</v>
      </c>
      <c r="S7" s="67" t="s">
        <v>15</v>
      </c>
      <c r="T7" s="65" t="s">
        <v>181</v>
      </c>
      <c r="U7" s="66" t="s">
        <v>14</v>
      </c>
      <c r="V7" s="68" t="s">
        <v>15</v>
      </c>
      <c r="W7" s="65" t="s">
        <v>205</v>
      </c>
      <c r="X7" s="66" t="s">
        <v>14</v>
      </c>
      <c r="Y7" s="67" t="s">
        <v>15</v>
      </c>
      <c r="Z7" s="329"/>
      <c r="AA7" s="331"/>
      <c r="AB7" s="334"/>
      <c r="AC7" s="334"/>
      <c r="AD7" s="310"/>
      <c r="AE7" s="312"/>
      <c r="AF7" s="309"/>
    </row>
    <row r="8" spans="1:32" s="69" customFormat="1" ht="48.75" customHeight="1" thickTop="1" x14ac:dyDescent="0.25">
      <c r="A8" s="411">
        <v>1</v>
      </c>
      <c r="B8" s="369" t="s">
        <v>184</v>
      </c>
      <c r="C8" s="207" t="s">
        <v>261</v>
      </c>
      <c r="D8" s="263" t="s">
        <v>188</v>
      </c>
      <c r="E8" s="414" t="s">
        <v>279</v>
      </c>
      <c r="F8" s="359">
        <v>45200</v>
      </c>
      <c r="G8" s="409">
        <v>46387</v>
      </c>
      <c r="H8" s="72" t="s">
        <v>236</v>
      </c>
      <c r="I8" s="96">
        <v>45291</v>
      </c>
      <c r="J8" s="131"/>
      <c r="K8" s="132"/>
      <c r="L8" s="131"/>
      <c r="M8" s="133"/>
      <c r="N8" s="260">
        <f>Q8+T8+W8</f>
        <v>8854000</v>
      </c>
      <c r="O8" s="227" t="s">
        <v>257</v>
      </c>
      <c r="P8" s="263" t="s">
        <v>256</v>
      </c>
      <c r="Q8" s="224">
        <v>100000</v>
      </c>
      <c r="R8" s="227" t="s">
        <v>257</v>
      </c>
      <c r="S8" s="221" t="s">
        <v>296</v>
      </c>
      <c r="T8" s="224">
        <f>5550000</f>
        <v>5550000</v>
      </c>
      <c r="U8" s="227" t="s">
        <v>257</v>
      </c>
      <c r="V8" s="221" t="s">
        <v>295</v>
      </c>
      <c r="W8" s="224">
        <v>3204000</v>
      </c>
      <c r="X8" s="227" t="s">
        <v>257</v>
      </c>
      <c r="Y8" s="207" t="s">
        <v>297</v>
      </c>
      <c r="Z8" s="233">
        <f>J8+J10+J11+J12+J9</f>
        <v>0</v>
      </c>
      <c r="AA8" s="251">
        <f>K8+K10+K11+K12+K9</f>
        <v>187329</v>
      </c>
      <c r="AB8" s="233">
        <f>L8+L10+L11+L12+L9</f>
        <v>2316700</v>
      </c>
      <c r="AC8" s="257">
        <f>M8+M10+M11+M12+M9</f>
        <v>-1895500</v>
      </c>
      <c r="AD8" s="207" t="s">
        <v>219</v>
      </c>
      <c r="AE8" s="254" t="s">
        <v>274</v>
      </c>
      <c r="AF8" s="249" t="s">
        <v>16</v>
      </c>
    </row>
    <row r="9" spans="1:32" s="69" customFormat="1" ht="48.75" customHeight="1" x14ac:dyDescent="0.25">
      <c r="A9" s="412"/>
      <c r="B9" s="339"/>
      <c r="C9" s="208"/>
      <c r="D9" s="264"/>
      <c r="E9" s="415"/>
      <c r="F9" s="360"/>
      <c r="G9" s="397"/>
      <c r="H9" s="74" t="s">
        <v>280</v>
      </c>
      <c r="I9" s="97">
        <v>45838</v>
      </c>
      <c r="J9" s="134"/>
      <c r="K9" s="135"/>
      <c r="L9" s="134">
        <v>2000000</v>
      </c>
      <c r="M9" s="136">
        <v>-2000000</v>
      </c>
      <c r="N9" s="261"/>
      <c r="O9" s="228"/>
      <c r="P9" s="264"/>
      <c r="Q9" s="225"/>
      <c r="R9" s="228"/>
      <c r="S9" s="222"/>
      <c r="T9" s="225"/>
      <c r="U9" s="228"/>
      <c r="V9" s="222"/>
      <c r="W9" s="225"/>
      <c r="X9" s="228"/>
      <c r="Y9" s="208"/>
      <c r="Z9" s="234"/>
      <c r="AA9" s="252"/>
      <c r="AB9" s="234"/>
      <c r="AC9" s="258"/>
      <c r="AD9" s="208"/>
      <c r="AE9" s="255"/>
      <c r="AF9" s="250"/>
    </row>
    <row r="10" spans="1:32" s="69" customFormat="1" ht="48.75" customHeight="1" x14ac:dyDescent="0.25">
      <c r="A10" s="412"/>
      <c r="B10" s="339"/>
      <c r="C10" s="208"/>
      <c r="D10" s="264"/>
      <c r="E10" s="415"/>
      <c r="F10" s="360"/>
      <c r="G10" s="397"/>
      <c r="H10" s="73" t="s">
        <v>324</v>
      </c>
      <c r="I10" s="97">
        <v>45869</v>
      </c>
      <c r="J10" s="134"/>
      <c r="K10" s="135"/>
      <c r="L10" s="134"/>
      <c r="M10" s="136"/>
      <c r="N10" s="261"/>
      <c r="O10" s="228"/>
      <c r="P10" s="264"/>
      <c r="Q10" s="225"/>
      <c r="R10" s="228"/>
      <c r="S10" s="222"/>
      <c r="T10" s="225"/>
      <c r="U10" s="228"/>
      <c r="V10" s="222"/>
      <c r="W10" s="225"/>
      <c r="X10" s="228"/>
      <c r="Y10" s="208"/>
      <c r="Z10" s="234"/>
      <c r="AA10" s="252"/>
      <c r="AB10" s="234"/>
      <c r="AC10" s="258"/>
      <c r="AD10" s="208"/>
      <c r="AE10" s="255"/>
      <c r="AF10" s="250"/>
    </row>
    <row r="11" spans="1:32" s="69" customFormat="1" ht="48.75" customHeight="1" x14ac:dyDescent="0.25">
      <c r="A11" s="412"/>
      <c r="B11" s="339"/>
      <c r="C11" s="208"/>
      <c r="D11" s="264"/>
      <c r="E11" s="415"/>
      <c r="F11" s="360"/>
      <c r="G11" s="397"/>
      <c r="H11" s="74" t="s">
        <v>325</v>
      </c>
      <c r="I11" s="97">
        <v>46022</v>
      </c>
      <c r="J11" s="137"/>
      <c r="K11" s="138">
        <v>187329</v>
      </c>
      <c r="L11" s="137">
        <v>316700</v>
      </c>
      <c r="M11" s="139">
        <v>104500</v>
      </c>
      <c r="N11" s="261"/>
      <c r="O11" s="228"/>
      <c r="P11" s="264"/>
      <c r="Q11" s="225"/>
      <c r="R11" s="228"/>
      <c r="S11" s="222"/>
      <c r="T11" s="225"/>
      <c r="U11" s="228"/>
      <c r="V11" s="222"/>
      <c r="W11" s="225"/>
      <c r="X11" s="228"/>
      <c r="Y11" s="208"/>
      <c r="Z11" s="234"/>
      <c r="AA11" s="252"/>
      <c r="AB11" s="234"/>
      <c r="AC11" s="258"/>
      <c r="AD11" s="208"/>
      <c r="AE11" s="255"/>
      <c r="AF11" s="250"/>
    </row>
    <row r="12" spans="1:32" s="69" customFormat="1" ht="106.5" customHeight="1" thickBot="1" x14ac:dyDescent="0.3">
      <c r="A12" s="413"/>
      <c r="B12" s="370"/>
      <c r="C12" s="209"/>
      <c r="D12" s="265"/>
      <c r="E12" s="416"/>
      <c r="F12" s="361"/>
      <c r="G12" s="410"/>
      <c r="H12" s="83" t="s">
        <v>255</v>
      </c>
      <c r="I12" s="98">
        <v>46387</v>
      </c>
      <c r="J12" s="140"/>
      <c r="K12" s="141"/>
      <c r="L12" s="140"/>
      <c r="M12" s="142"/>
      <c r="N12" s="262"/>
      <c r="O12" s="229"/>
      <c r="P12" s="265"/>
      <c r="Q12" s="226"/>
      <c r="R12" s="229"/>
      <c r="S12" s="223"/>
      <c r="T12" s="226"/>
      <c r="U12" s="229"/>
      <c r="V12" s="223"/>
      <c r="W12" s="226"/>
      <c r="X12" s="229"/>
      <c r="Y12" s="209"/>
      <c r="Z12" s="235"/>
      <c r="AA12" s="253"/>
      <c r="AB12" s="235"/>
      <c r="AC12" s="259"/>
      <c r="AD12" s="209"/>
      <c r="AE12" s="256"/>
      <c r="AF12" s="210"/>
    </row>
    <row r="13" spans="1:32" s="69" customFormat="1" ht="46.5" customHeight="1" thickTop="1" x14ac:dyDescent="0.25">
      <c r="A13" s="340">
        <v>2</v>
      </c>
      <c r="B13" s="339" t="s">
        <v>184</v>
      </c>
      <c r="C13" s="208" t="s">
        <v>229</v>
      </c>
      <c r="D13" s="264" t="s">
        <v>298</v>
      </c>
      <c r="E13" s="338" t="s">
        <v>249</v>
      </c>
      <c r="F13" s="396">
        <v>45231</v>
      </c>
      <c r="G13" s="397">
        <v>46387</v>
      </c>
      <c r="H13" s="80" t="s">
        <v>250</v>
      </c>
      <c r="I13" s="99">
        <v>45473</v>
      </c>
      <c r="J13" s="134"/>
      <c r="K13" s="135">
        <v>18000</v>
      </c>
      <c r="L13" s="134"/>
      <c r="M13" s="136"/>
      <c r="N13" s="417">
        <f>Q13+T13+W13+50000</f>
        <v>1050000</v>
      </c>
      <c r="O13" s="398" t="s">
        <v>257</v>
      </c>
      <c r="P13" s="264" t="s">
        <v>299</v>
      </c>
      <c r="Q13" s="225">
        <v>50000</v>
      </c>
      <c r="R13" s="227" t="s">
        <v>257</v>
      </c>
      <c r="S13" s="222" t="s">
        <v>300</v>
      </c>
      <c r="T13" s="225">
        <v>900000</v>
      </c>
      <c r="U13" s="228" t="s">
        <v>257</v>
      </c>
      <c r="V13" s="222" t="s">
        <v>301</v>
      </c>
      <c r="W13" s="225">
        <v>50000</v>
      </c>
      <c r="X13" s="228" t="s">
        <v>275</v>
      </c>
      <c r="Y13" s="231" t="s">
        <v>300</v>
      </c>
      <c r="Z13" s="234">
        <f>SUM(J13:J19)</f>
        <v>5000</v>
      </c>
      <c r="AA13" s="252">
        <f>SUM(K13:K19)</f>
        <v>693000</v>
      </c>
      <c r="AB13" s="234">
        <f>SUM(L13:L19)</f>
        <v>690000</v>
      </c>
      <c r="AC13" s="252">
        <f>SUM(M13:M19)</f>
        <v>45000</v>
      </c>
      <c r="AD13" s="208" t="s">
        <v>310</v>
      </c>
      <c r="AE13" s="255" t="s">
        <v>302</v>
      </c>
      <c r="AF13" s="249" t="s">
        <v>16</v>
      </c>
    </row>
    <row r="14" spans="1:32" s="69" customFormat="1" ht="31.5" customHeight="1" x14ac:dyDescent="0.25">
      <c r="A14" s="340"/>
      <c r="B14" s="339"/>
      <c r="C14" s="208"/>
      <c r="D14" s="264"/>
      <c r="E14" s="338"/>
      <c r="F14" s="396"/>
      <c r="G14" s="397"/>
      <c r="H14" s="73" t="s">
        <v>230</v>
      </c>
      <c r="I14" s="100">
        <v>45473</v>
      </c>
      <c r="J14" s="137">
        <v>10000</v>
      </c>
      <c r="K14" s="138">
        <v>680000</v>
      </c>
      <c r="L14" s="137">
        <v>650000</v>
      </c>
      <c r="M14" s="139"/>
      <c r="N14" s="417"/>
      <c r="O14" s="398"/>
      <c r="P14" s="264"/>
      <c r="Q14" s="225"/>
      <c r="R14" s="228"/>
      <c r="S14" s="222"/>
      <c r="T14" s="225"/>
      <c r="U14" s="228"/>
      <c r="V14" s="222"/>
      <c r="W14" s="225"/>
      <c r="X14" s="228"/>
      <c r="Y14" s="231"/>
      <c r="Z14" s="234"/>
      <c r="AA14" s="252"/>
      <c r="AB14" s="234"/>
      <c r="AC14" s="252"/>
      <c r="AD14" s="208"/>
      <c r="AE14" s="255"/>
      <c r="AF14" s="250"/>
    </row>
    <row r="15" spans="1:32" s="69" customFormat="1" ht="105" customHeight="1" x14ac:dyDescent="0.25">
      <c r="A15" s="340"/>
      <c r="B15" s="339"/>
      <c r="C15" s="208"/>
      <c r="D15" s="264"/>
      <c r="E15" s="338"/>
      <c r="F15" s="396"/>
      <c r="G15" s="397"/>
      <c r="H15" s="73" t="s">
        <v>251</v>
      </c>
      <c r="I15" s="100">
        <v>45657</v>
      </c>
      <c r="J15" s="143"/>
      <c r="K15" s="144"/>
      <c r="L15" s="143">
        <v>20000</v>
      </c>
      <c r="M15" s="145"/>
      <c r="N15" s="417"/>
      <c r="O15" s="398"/>
      <c r="P15" s="264"/>
      <c r="Q15" s="225"/>
      <c r="R15" s="228"/>
      <c r="S15" s="222"/>
      <c r="T15" s="225"/>
      <c r="U15" s="228"/>
      <c r="V15" s="222"/>
      <c r="W15" s="225"/>
      <c r="X15" s="228"/>
      <c r="Y15" s="231"/>
      <c r="Z15" s="234"/>
      <c r="AA15" s="252"/>
      <c r="AB15" s="234"/>
      <c r="AC15" s="252"/>
      <c r="AD15" s="208"/>
      <c r="AE15" s="255"/>
      <c r="AF15" s="250"/>
    </row>
    <row r="16" spans="1:32" s="69" customFormat="1" ht="151.5" customHeight="1" x14ac:dyDescent="0.25">
      <c r="A16" s="340"/>
      <c r="B16" s="339"/>
      <c r="C16" s="208"/>
      <c r="D16" s="264"/>
      <c r="E16" s="338"/>
      <c r="F16" s="396"/>
      <c r="G16" s="397"/>
      <c r="H16" s="73" t="s">
        <v>252</v>
      </c>
      <c r="I16" s="100">
        <v>45838</v>
      </c>
      <c r="J16" s="143">
        <v>-5000</v>
      </c>
      <c r="K16" s="144">
        <v>-5000</v>
      </c>
      <c r="L16" s="143">
        <v>-5000</v>
      </c>
      <c r="M16" s="145">
        <v>-5000</v>
      </c>
      <c r="N16" s="417"/>
      <c r="O16" s="398"/>
      <c r="P16" s="264"/>
      <c r="Q16" s="225"/>
      <c r="R16" s="228"/>
      <c r="S16" s="222"/>
      <c r="T16" s="225"/>
      <c r="U16" s="228"/>
      <c r="V16" s="222"/>
      <c r="W16" s="225"/>
      <c r="X16" s="228"/>
      <c r="Y16" s="231"/>
      <c r="Z16" s="234"/>
      <c r="AA16" s="252"/>
      <c r="AB16" s="234"/>
      <c r="AC16" s="252"/>
      <c r="AD16" s="208"/>
      <c r="AE16" s="255"/>
      <c r="AF16" s="250"/>
    </row>
    <row r="17" spans="1:32" s="69" customFormat="1" ht="96" customHeight="1" x14ac:dyDescent="0.25">
      <c r="A17" s="340"/>
      <c r="B17" s="339"/>
      <c r="C17" s="208"/>
      <c r="D17" s="264"/>
      <c r="E17" s="338"/>
      <c r="F17" s="396"/>
      <c r="G17" s="397"/>
      <c r="H17" s="78" t="s">
        <v>214</v>
      </c>
      <c r="I17" s="100">
        <v>46022</v>
      </c>
      <c r="J17" s="143"/>
      <c r="K17" s="144"/>
      <c r="L17" s="143">
        <v>-25000</v>
      </c>
      <c r="M17" s="145"/>
      <c r="N17" s="417"/>
      <c r="O17" s="398"/>
      <c r="P17" s="264"/>
      <c r="Q17" s="225"/>
      <c r="R17" s="228"/>
      <c r="S17" s="222"/>
      <c r="T17" s="225"/>
      <c r="U17" s="228"/>
      <c r="V17" s="222"/>
      <c r="W17" s="225"/>
      <c r="X17" s="228"/>
      <c r="Y17" s="231"/>
      <c r="Z17" s="234"/>
      <c r="AA17" s="252"/>
      <c r="AB17" s="234"/>
      <c r="AC17" s="252"/>
      <c r="AD17" s="208"/>
      <c r="AE17" s="255"/>
      <c r="AF17" s="250"/>
    </row>
    <row r="18" spans="1:32" s="69" customFormat="1" ht="152.25" customHeight="1" x14ac:dyDescent="0.25">
      <c r="A18" s="340"/>
      <c r="B18" s="339"/>
      <c r="C18" s="208"/>
      <c r="D18" s="264"/>
      <c r="E18" s="338"/>
      <c r="F18" s="396"/>
      <c r="G18" s="397"/>
      <c r="H18" s="78" t="s">
        <v>215</v>
      </c>
      <c r="I18" s="100">
        <v>46022</v>
      </c>
      <c r="J18" s="143"/>
      <c r="K18" s="144"/>
      <c r="L18" s="143">
        <v>110000</v>
      </c>
      <c r="M18" s="145">
        <v>50000</v>
      </c>
      <c r="N18" s="417"/>
      <c r="O18" s="398"/>
      <c r="P18" s="264"/>
      <c r="Q18" s="225"/>
      <c r="R18" s="228"/>
      <c r="S18" s="222"/>
      <c r="T18" s="225"/>
      <c r="U18" s="228"/>
      <c r="V18" s="222"/>
      <c r="W18" s="225"/>
      <c r="X18" s="228"/>
      <c r="Y18" s="231"/>
      <c r="Z18" s="234"/>
      <c r="AA18" s="252"/>
      <c r="AB18" s="234"/>
      <c r="AC18" s="252"/>
      <c r="AD18" s="208"/>
      <c r="AE18" s="255"/>
      <c r="AF18" s="250"/>
    </row>
    <row r="19" spans="1:32" s="69" customFormat="1" ht="228.75" customHeight="1" thickBot="1" x14ac:dyDescent="0.3">
      <c r="A19" s="340"/>
      <c r="B19" s="339"/>
      <c r="C19" s="208"/>
      <c r="D19" s="264"/>
      <c r="E19" s="338"/>
      <c r="F19" s="396"/>
      <c r="G19" s="397"/>
      <c r="H19" s="73" t="s">
        <v>216</v>
      </c>
      <c r="I19" s="100">
        <v>46387</v>
      </c>
      <c r="J19" s="137"/>
      <c r="K19" s="146"/>
      <c r="L19" s="137">
        <v>-60000</v>
      </c>
      <c r="M19" s="139"/>
      <c r="N19" s="417"/>
      <c r="O19" s="398"/>
      <c r="P19" s="264"/>
      <c r="Q19" s="225"/>
      <c r="R19" s="229"/>
      <c r="S19" s="222"/>
      <c r="T19" s="225"/>
      <c r="U19" s="228"/>
      <c r="V19" s="222"/>
      <c r="W19" s="225"/>
      <c r="X19" s="228"/>
      <c r="Y19" s="231"/>
      <c r="Z19" s="234"/>
      <c r="AA19" s="252"/>
      <c r="AB19" s="234"/>
      <c r="AC19" s="252"/>
      <c r="AD19" s="208"/>
      <c r="AE19" s="255"/>
      <c r="AF19" s="210"/>
    </row>
    <row r="20" spans="1:32" s="69" customFormat="1" ht="84.6" customHeight="1" thickTop="1" thickBot="1" x14ac:dyDescent="0.3">
      <c r="A20" s="349">
        <v>3</v>
      </c>
      <c r="B20" s="350" t="s">
        <v>184</v>
      </c>
      <c r="C20" s="354" t="s">
        <v>231</v>
      </c>
      <c r="D20" s="263" t="s">
        <v>187</v>
      </c>
      <c r="E20" s="355" t="s">
        <v>220</v>
      </c>
      <c r="F20" s="359">
        <v>45200</v>
      </c>
      <c r="G20" s="362">
        <v>46387</v>
      </c>
      <c r="H20" s="75" t="s">
        <v>206</v>
      </c>
      <c r="I20" s="101">
        <v>45473</v>
      </c>
      <c r="J20" s="131"/>
      <c r="K20" s="132"/>
      <c r="L20" s="131"/>
      <c r="M20" s="133"/>
      <c r="N20" s="266"/>
      <c r="O20" s="270"/>
      <c r="P20" s="298"/>
      <c r="Q20" s="302"/>
      <c r="R20" s="270"/>
      <c r="S20" s="303"/>
      <c r="T20" s="302"/>
      <c r="U20" s="227"/>
      <c r="V20" s="221"/>
      <c r="W20" s="302"/>
      <c r="X20" s="227"/>
      <c r="Y20" s="230"/>
      <c r="Z20" s="233">
        <f>SUM(J20:J23)</f>
        <v>594778.85022006021</v>
      </c>
      <c r="AA20" s="251">
        <f t="shared" ref="AA20:AC20" si="0">SUM(K20:K23)</f>
        <v>2060483.8739766374</v>
      </c>
      <c r="AB20" s="233">
        <f t="shared" si="0"/>
        <v>265526.27241967013</v>
      </c>
      <c r="AC20" s="251">
        <f t="shared" si="0"/>
        <v>292078.89966163691</v>
      </c>
      <c r="AD20" s="207" t="s">
        <v>189</v>
      </c>
      <c r="AE20" s="254" t="s">
        <v>221</v>
      </c>
      <c r="AF20" s="210" t="s">
        <v>16</v>
      </c>
    </row>
    <row r="21" spans="1:32" s="69" customFormat="1" ht="84.6" customHeight="1" thickTop="1" thickBot="1" x14ac:dyDescent="0.3">
      <c r="A21" s="341"/>
      <c r="B21" s="351"/>
      <c r="C21" s="345"/>
      <c r="D21" s="264"/>
      <c r="E21" s="356"/>
      <c r="F21" s="360"/>
      <c r="G21" s="363"/>
      <c r="H21" s="73" t="s">
        <v>195</v>
      </c>
      <c r="I21" s="102">
        <v>45473</v>
      </c>
      <c r="J21" s="134">
        <v>594778.85022006021</v>
      </c>
      <c r="K21" s="135">
        <v>2060483.8739766374</v>
      </c>
      <c r="L21" s="134">
        <v>265526.27241967013</v>
      </c>
      <c r="M21" s="136">
        <v>292078.89966163691</v>
      </c>
      <c r="N21" s="276"/>
      <c r="O21" s="281"/>
      <c r="P21" s="418"/>
      <c r="Q21" s="292"/>
      <c r="R21" s="281"/>
      <c r="S21" s="282"/>
      <c r="T21" s="292"/>
      <c r="U21" s="228"/>
      <c r="V21" s="222"/>
      <c r="W21" s="292"/>
      <c r="X21" s="228"/>
      <c r="Y21" s="231"/>
      <c r="Z21" s="234"/>
      <c r="AA21" s="252"/>
      <c r="AB21" s="234"/>
      <c r="AC21" s="252"/>
      <c r="AD21" s="208"/>
      <c r="AE21" s="255"/>
      <c r="AF21" s="211"/>
    </row>
    <row r="22" spans="1:32" s="69" customFormat="1" ht="84.6" customHeight="1" thickTop="1" thickBot="1" x14ac:dyDescent="0.3">
      <c r="A22" s="342"/>
      <c r="B22" s="352"/>
      <c r="C22" s="346"/>
      <c r="D22" s="264"/>
      <c r="E22" s="357"/>
      <c r="F22" s="360"/>
      <c r="G22" s="364"/>
      <c r="H22" s="179" t="s">
        <v>327</v>
      </c>
      <c r="I22" s="103">
        <v>46203</v>
      </c>
      <c r="J22" s="137"/>
      <c r="K22" s="138"/>
      <c r="L22" s="137"/>
      <c r="M22" s="139"/>
      <c r="N22" s="267"/>
      <c r="O22" s="271"/>
      <c r="P22" s="299"/>
      <c r="Q22" s="293"/>
      <c r="R22" s="271"/>
      <c r="S22" s="283"/>
      <c r="T22" s="293"/>
      <c r="U22" s="228"/>
      <c r="V22" s="222"/>
      <c r="W22" s="293"/>
      <c r="X22" s="228"/>
      <c r="Y22" s="231"/>
      <c r="Z22" s="234"/>
      <c r="AA22" s="252"/>
      <c r="AB22" s="234"/>
      <c r="AC22" s="252"/>
      <c r="AD22" s="208"/>
      <c r="AE22" s="255"/>
      <c r="AF22" s="211"/>
    </row>
    <row r="23" spans="1:32" s="69" customFormat="1" ht="84.6" customHeight="1" thickTop="1" thickBot="1" x14ac:dyDescent="0.3">
      <c r="A23" s="344"/>
      <c r="B23" s="353"/>
      <c r="C23" s="348"/>
      <c r="D23" s="265"/>
      <c r="E23" s="358"/>
      <c r="F23" s="361"/>
      <c r="G23" s="365"/>
      <c r="H23" s="76" t="s">
        <v>237</v>
      </c>
      <c r="I23" s="104">
        <v>46387</v>
      </c>
      <c r="J23" s="137"/>
      <c r="K23" s="138"/>
      <c r="L23" s="137"/>
      <c r="M23" s="139"/>
      <c r="N23" s="269"/>
      <c r="O23" s="273"/>
      <c r="P23" s="301"/>
      <c r="Q23" s="295"/>
      <c r="R23" s="273"/>
      <c r="S23" s="285"/>
      <c r="T23" s="295"/>
      <c r="U23" s="229"/>
      <c r="V23" s="223"/>
      <c r="W23" s="295"/>
      <c r="X23" s="229"/>
      <c r="Y23" s="232"/>
      <c r="Z23" s="235"/>
      <c r="AA23" s="253"/>
      <c r="AB23" s="235"/>
      <c r="AC23" s="253"/>
      <c r="AD23" s="209"/>
      <c r="AE23" s="256"/>
      <c r="AF23" s="211"/>
    </row>
    <row r="24" spans="1:32" s="69" customFormat="1" ht="45" customHeight="1" thickTop="1" thickBot="1" x14ac:dyDescent="0.3">
      <c r="A24" s="366" t="s">
        <v>235</v>
      </c>
      <c r="B24" s="350" t="s">
        <v>184</v>
      </c>
      <c r="C24" s="207" t="s">
        <v>253</v>
      </c>
      <c r="D24" s="263" t="s">
        <v>187</v>
      </c>
      <c r="E24" s="355" t="s">
        <v>207</v>
      </c>
      <c r="F24" s="404">
        <v>45200</v>
      </c>
      <c r="G24" s="362">
        <v>46387</v>
      </c>
      <c r="H24" s="77" t="s">
        <v>190</v>
      </c>
      <c r="I24" s="105">
        <v>45229</v>
      </c>
      <c r="J24" s="131"/>
      <c r="K24" s="132"/>
      <c r="L24" s="131"/>
      <c r="M24" s="133"/>
      <c r="N24" s="266"/>
      <c r="O24" s="270"/>
      <c r="P24" s="298"/>
      <c r="Q24" s="302"/>
      <c r="R24" s="270"/>
      <c r="S24" s="303"/>
      <c r="T24" s="302"/>
      <c r="U24" s="227"/>
      <c r="V24" s="221"/>
      <c r="W24" s="302"/>
      <c r="X24" s="227"/>
      <c r="Y24" s="230"/>
      <c r="Z24" s="233">
        <f>SUM(J24:J29)</f>
        <v>0</v>
      </c>
      <c r="AA24" s="251">
        <f t="shared" ref="AA24:AC24" si="1">SUM(K24:K29)</f>
        <v>1750000</v>
      </c>
      <c r="AB24" s="233">
        <f t="shared" si="1"/>
        <v>175000.00000000023</v>
      </c>
      <c r="AC24" s="251">
        <f t="shared" si="1"/>
        <v>192500.00000000023</v>
      </c>
      <c r="AD24" s="207" t="s">
        <v>208</v>
      </c>
      <c r="AE24" s="254" t="s">
        <v>185</v>
      </c>
      <c r="AF24" s="211" t="s">
        <v>16</v>
      </c>
    </row>
    <row r="25" spans="1:32" s="69" customFormat="1" ht="45" customHeight="1" thickTop="1" thickBot="1" x14ac:dyDescent="0.3">
      <c r="A25" s="342"/>
      <c r="B25" s="352"/>
      <c r="C25" s="208"/>
      <c r="D25" s="264"/>
      <c r="E25" s="357"/>
      <c r="F25" s="405"/>
      <c r="G25" s="364"/>
      <c r="H25" s="73" t="s">
        <v>191</v>
      </c>
      <c r="I25" s="102">
        <v>45260</v>
      </c>
      <c r="J25" s="137"/>
      <c r="K25" s="138"/>
      <c r="L25" s="137"/>
      <c r="M25" s="139"/>
      <c r="N25" s="267"/>
      <c r="O25" s="271"/>
      <c r="P25" s="299"/>
      <c r="Q25" s="293"/>
      <c r="R25" s="271"/>
      <c r="S25" s="283"/>
      <c r="T25" s="293"/>
      <c r="U25" s="228"/>
      <c r="V25" s="222"/>
      <c r="W25" s="293"/>
      <c r="X25" s="228"/>
      <c r="Y25" s="231"/>
      <c r="Z25" s="234"/>
      <c r="AA25" s="252"/>
      <c r="AB25" s="234"/>
      <c r="AC25" s="252"/>
      <c r="AD25" s="208"/>
      <c r="AE25" s="255"/>
      <c r="AF25" s="211"/>
    </row>
    <row r="26" spans="1:32" s="69" customFormat="1" ht="45" customHeight="1" thickTop="1" thickBot="1" x14ac:dyDescent="0.3">
      <c r="A26" s="343"/>
      <c r="B26" s="399"/>
      <c r="C26" s="208"/>
      <c r="D26" s="264"/>
      <c r="E26" s="403"/>
      <c r="F26" s="406"/>
      <c r="G26" s="408"/>
      <c r="H26" s="78" t="s">
        <v>303</v>
      </c>
      <c r="I26" s="103">
        <v>45291</v>
      </c>
      <c r="J26" s="143"/>
      <c r="K26" s="144"/>
      <c r="L26" s="143"/>
      <c r="M26" s="145"/>
      <c r="N26" s="268"/>
      <c r="O26" s="272"/>
      <c r="P26" s="300"/>
      <c r="Q26" s="294"/>
      <c r="R26" s="272"/>
      <c r="S26" s="284"/>
      <c r="T26" s="294"/>
      <c r="U26" s="228"/>
      <c r="V26" s="222"/>
      <c r="W26" s="294"/>
      <c r="X26" s="228"/>
      <c r="Y26" s="231"/>
      <c r="Z26" s="234"/>
      <c r="AA26" s="252"/>
      <c r="AB26" s="234"/>
      <c r="AC26" s="252"/>
      <c r="AD26" s="208"/>
      <c r="AE26" s="255"/>
      <c r="AF26" s="211"/>
    </row>
    <row r="27" spans="1:32" s="69" customFormat="1" ht="45" customHeight="1" thickTop="1" thickBot="1" x14ac:dyDescent="0.3">
      <c r="A27" s="343"/>
      <c r="B27" s="399"/>
      <c r="C27" s="208"/>
      <c r="D27" s="264"/>
      <c r="E27" s="403"/>
      <c r="F27" s="406"/>
      <c r="G27" s="408"/>
      <c r="H27" s="78" t="s">
        <v>304</v>
      </c>
      <c r="I27" s="103">
        <v>45322</v>
      </c>
      <c r="J27" s="143"/>
      <c r="K27" s="144">
        <v>1750000</v>
      </c>
      <c r="L27" s="143">
        <v>175000.00000000023</v>
      </c>
      <c r="M27" s="145">
        <v>192500.00000000023</v>
      </c>
      <c r="N27" s="268"/>
      <c r="O27" s="272"/>
      <c r="P27" s="300"/>
      <c r="Q27" s="294"/>
      <c r="R27" s="272"/>
      <c r="S27" s="284"/>
      <c r="T27" s="294"/>
      <c r="U27" s="228"/>
      <c r="V27" s="222"/>
      <c r="W27" s="294"/>
      <c r="X27" s="228"/>
      <c r="Y27" s="231"/>
      <c r="Z27" s="234"/>
      <c r="AA27" s="252"/>
      <c r="AB27" s="234"/>
      <c r="AC27" s="252"/>
      <c r="AD27" s="208"/>
      <c r="AE27" s="255"/>
      <c r="AF27" s="211"/>
    </row>
    <row r="28" spans="1:32" s="69" customFormat="1" ht="45" customHeight="1" thickTop="1" thickBot="1" x14ac:dyDescent="0.3">
      <c r="A28" s="343"/>
      <c r="B28" s="399"/>
      <c r="C28" s="208"/>
      <c r="D28" s="264"/>
      <c r="E28" s="403"/>
      <c r="F28" s="406"/>
      <c r="G28" s="408"/>
      <c r="H28" s="78" t="s">
        <v>305</v>
      </c>
      <c r="I28" s="103">
        <v>45657</v>
      </c>
      <c r="J28" s="143"/>
      <c r="K28" s="144"/>
      <c r="L28" s="143"/>
      <c r="M28" s="145"/>
      <c r="N28" s="268"/>
      <c r="O28" s="272"/>
      <c r="P28" s="300"/>
      <c r="Q28" s="294"/>
      <c r="R28" s="272"/>
      <c r="S28" s="284"/>
      <c r="T28" s="294"/>
      <c r="U28" s="228"/>
      <c r="V28" s="222"/>
      <c r="W28" s="294"/>
      <c r="X28" s="228"/>
      <c r="Y28" s="231"/>
      <c r="Z28" s="234"/>
      <c r="AA28" s="252"/>
      <c r="AB28" s="234"/>
      <c r="AC28" s="252"/>
      <c r="AD28" s="208"/>
      <c r="AE28" s="255"/>
      <c r="AF28" s="211"/>
    </row>
    <row r="29" spans="1:32" s="69" customFormat="1" ht="45" customHeight="1" thickTop="1" thickBot="1" x14ac:dyDescent="0.3">
      <c r="A29" s="344"/>
      <c r="B29" s="353"/>
      <c r="C29" s="209"/>
      <c r="D29" s="265"/>
      <c r="E29" s="358"/>
      <c r="F29" s="407"/>
      <c r="G29" s="365"/>
      <c r="H29" s="76" t="s">
        <v>306</v>
      </c>
      <c r="I29" s="104">
        <v>46387</v>
      </c>
      <c r="J29" s="140"/>
      <c r="K29" s="141"/>
      <c r="L29" s="140"/>
      <c r="M29" s="142"/>
      <c r="N29" s="269"/>
      <c r="O29" s="273"/>
      <c r="P29" s="301"/>
      <c r="Q29" s="295"/>
      <c r="R29" s="273"/>
      <c r="S29" s="285"/>
      <c r="T29" s="295"/>
      <c r="U29" s="229"/>
      <c r="V29" s="223"/>
      <c r="W29" s="295"/>
      <c r="X29" s="229"/>
      <c r="Y29" s="232"/>
      <c r="Z29" s="235"/>
      <c r="AA29" s="253"/>
      <c r="AB29" s="235"/>
      <c r="AC29" s="253"/>
      <c r="AD29" s="209"/>
      <c r="AE29" s="256"/>
      <c r="AF29" s="211"/>
    </row>
    <row r="30" spans="1:32" s="69" customFormat="1" ht="46.5" thickTop="1" thickBot="1" x14ac:dyDescent="0.3">
      <c r="A30" s="349">
        <v>5</v>
      </c>
      <c r="B30" s="350" t="s">
        <v>184</v>
      </c>
      <c r="C30" s="207" t="s">
        <v>254</v>
      </c>
      <c r="D30" s="263" t="s">
        <v>187</v>
      </c>
      <c r="E30" s="355" t="s">
        <v>240</v>
      </c>
      <c r="F30" s="359">
        <v>45200</v>
      </c>
      <c r="G30" s="409">
        <v>45596</v>
      </c>
      <c r="H30" s="77" t="s">
        <v>192</v>
      </c>
      <c r="I30" s="105">
        <v>45260</v>
      </c>
      <c r="J30" s="131"/>
      <c r="K30" s="132"/>
      <c r="L30" s="131"/>
      <c r="M30" s="133"/>
      <c r="N30" s="266"/>
      <c r="O30" s="270"/>
      <c r="P30" s="298"/>
      <c r="Q30" s="302"/>
      <c r="R30" s="270"/>
      <c r="S30" s="303"/>
      <c r="T30" s="302"/>
      <c r="U30" s="227"/>
      <c r="V30" s="221"/>
      <c r="W30" s="302"/>
      <c r="X30" s="227"/>
      <c r="Y30" s="230"/>
      <c r="Z30" s="233">
        <f>SUM(J30:J35)</f>
        <v>0</v>
      </c>
      <c r="AA30" s="251">
        <f t="shared" ref="AA30:AC30" si="2">SUM(K30:K35)</f>
        <v>200000</v>
      </c>
      <c r="AB30" s="233">
        <f t="shared" si="2"/>
        <v>0</v>
      </c>
      <c r="AC30" s="251">
        <f t="shared" si="2"/>
        <v>0</v>
      </c>
      <c r="AD30" s="207" t="s">
        <v>258</v>
      </c>
      <c r="AE30" s="254" t="s">
        <v>186</v>
      </c>
      <c r="AF30" s="211" t="s">
        <v>16</v>
      </c>
    </row>
    <row r="31" spans="1:32" s="69" customFormat="1" ht="31.5" thickTop="1" thickBot="1" x14ac:dyDescent="0.3">
      <c r="A31" s="342"/>
      <c r="B31" s="352"/>
      <c r="C31" s="208"/>
      <c r="D31" s="264"/>
      <c r="E31" s="357"/>
      <c r="F31" s="360"/>
      <c r="G31" s="397"/>
      <c r="H31" s="73" t="s">
        <v>193</v>
      </c>
      <c r="I31" s="102">
        <v>45291</v>
      </c>
      <c r="J31" s="137">
        <v>0</v>
      </c>
      <c r="K31" s="137">
        <v>200000</v>
      </c>
      <c r="L31" s="137">
        <v>0</v>
      </c>
      <c r="M31" s="139">
        <v>0</v>
      </c>
      <c r="N31" s="267"/>
      <c r="O31" s="271"/>
      <c r="P31" s="299"/>
      <c r="Q31" s="293"/>
      <c r="R31" s="271"/>
      <c r="S31" s="283"/>
      <c r="T31" s="293"/>
      <c r="U31" s="228"/>
      <c r="V31" s="222"/>
      <c r="W31" s="293"/>
      <c r="X31" s="228"/>
      <c r="Y31" s="231"/>
      <c r="Z31" s="234"/>
      <c r="AA31" s="252"/>
      <c r="AB31" s="234"/>
      <c r="AC31" s="252"/>
      <c r="AD31" s="208"/>
      <c r="AE31" s="255"/>
      <c r="AF31" s="211"/>
    </row>
    <row r="32" spans="1:32" s="69" customFormat="1" ht="46.5" thickTop="1" thickBot="1" x14ac:dyDescent="0.3">
      <c r="A32" s="343"/>
      <c r="B32" s="399"/>
      <c r="C32" s="208"/>
      <c r="D32" s="264"/>
      <c r="E32" s="403"/>
      <c r="F32" s="360"/>
      <c r="G32" s="397"/>
      <c r="H32" s="73" t="s">
        <v>194</v>
      </c>
      <c r="I32" s="103">
        <v>45443</v>
      </c>
      <c r="J32" s="143"/>
      <c r="K32" s="144"/>
      <c r="L32" s="143"/>
      <c r="M32" s="145"/>
      <c r="N32" s="268"/>
      <c r="O32" s="272"/>
      <c r="P32" s="300"/>
      <c r="Q32" s="294"/>
      <c r="R32" s="272"/>
      <c r="S32" s="284"/>
      <c r="T32" s="294"/>
      <c r="U32" s="228"/>
      <c r="V32" s="222"/>
      <c r="W32" s="294"/>
      <c r="X32" s="228"/>
      <c r="Y32" s="231"/>
      <c r="Z32" s="234"/>
      <c r="AA32" s="252"/>
      <c r="AB32" s="234"/>
      <c r="AC32" s="252"/>
      <c r="AD32" s="208"/>
      <c r="AE32" s="255"/>
      <c r="AF32" s="211"/>
    </row>
    <row r="33" spans="1:32" s="69" customFormat="1" ht="61.5" thickTop="1" thickBot="1" x14ac:dyDescent="0.3">
      <c r="A33" s="343"/>
      <c r="B33" s="399"/>
      <c r="C33" s="208"/>
      <c r="D33" s="264"/>
      <c r="E33" s="403"/>
      <c r="F33" s="360"/>
      <c r="G33" s="397"/>
      <c r="H33" s="73" t="s">
        <v>238</v>
      </c>
      <c r="I33" s="103">
        <v>45565</v>
      </c>
      <c r="J33" s="143"/>
      <c r="K33" s="144"/>
      <c r="L33" s="143"/>
      <c r="M33" s="145"/>
      <c r="N33" s="268"/>
      <c r="O33" s="272"/>
      <c r="P33" s="300"/>
      <c r="Q33" s="294"/>
      <c r="R33" s="272"/>
      <c r="S33" s="284"/>
      <c r="T33" s="294"/>
      <c r="U33" s="228"/>
      <c r="V33" s="222"/>
      <c r="W33" s="294"/>
      <c r="X33" s="228"/>
      <c r="Y33" s="231"/>
      <c r="Z33" s="234"/>
      <c r="AA33" s="252"/>
      <c r="AB33" s="234"/>
      <c r="AC33" s="252"/>
      <c r="AD33" s="208"/>
      <c r="AE33" s="255"/>
      <c r="AF33" s="211"/>
    </row>
    <row r="34" spans="1:32" s="69" customFormat="1" ht="31.5" thickTop="1" thickBot="1" x14ac:dyDescent="0.3">
      <c r="A34" s="343"/>
      <c r="B34" s="399"/>
      <c r="C34" s="208"/>
      <c r="D34" s="264"/>
      <c r="E34" s="403"/>
      <c r="F34" s="360"/>
      <c r="G34" s="397"/>
      <c r="H34" s="78" t="s">
        <v>239</v>
      </c>
      <c r="I34" s="103">
        <v>45565</v>
      </c>
      <c r="J34" s="143"/>
      <c r="K34" s="144"/>
      <c r="L34" s="143"/>
      <c r="M34" s="145"/>
      <c r="N34" s="268"/>
      <c r="O34" s="272"/>
      <c r="P34" s="300"/>
      <c r="Q34" s="294"/>
      <c r="R34" s="272"/>
      <c r="S34" s="284"/>
      <c r="T34" s="294"/>
      <c r="U34" s="228"/>
      <c r="V34" s="222"/>
      <c r="W34" s="294"/>
      <c r="X34" s="228"/>
      <c r="Y34" s="231"/>
      <c r="Z34" s="234"/>
      <c r="AA34" s="252"/>
      <c r="AB34" s="234"/>
      <c r="AC34" s="252"/>
      <c r="AD34" s="208"/>
      <c r="AE34" s="255"/>
      <c r="AF34" s="211"/>
    </row>
    <row r="35" spans="1:32" s="69" customFormat="1" ht="61.5" thickTop="1" thickBot="1" x14ac:dyDescent="0.3">
      <c r="A35" s="344"/>
      <c r="B35" s="353"/>
      <c r="C35" s="209"/>
      <c r="D35" s="265"/>
      <c r="E35" s="358"/>
      <c r="F35" s="361"/>
      <c r="G35" s="410"/>
      <c r="H35" s="76" t="s">
        <v>264</v>
      </c>
      <c r="I35" s="104">
        <v>45596</v>
      </c>
      <c r="J35" s="140"/>
      <c r="K35" s="141"/>
      <c r="L35" s="140"/>
      <c r="M35" s="142"/>
      <c r="N35" s="269"/>
      <c r="O35" s="273"/>
      <c r="P35" s="301"/>
      <c r="Q35" s="295"/>
      <c r="R35" s="273"/>
      <c r="S35" s="285"/>
      <c r="T35" s="295"/>
      <c r="U35" s="229"/>
      <c r="V35" s="223"/>
      <c r="W35" s="295"/>
      <c r="X35" s="229"/>
      <c r="Y35" s="232"/>
      <c r="Z35" s="234"/>
      <c r="AA35" s="252"/>
      <c r="AB35" s="234"/>
      <c r="AC35" s="252"/>
      <c r="AD35" s="209"/>
      <c r="AE35" s="256"/>
      <c r="AF35" s="211"/>
    </row>
    <row r="36" spans="1:32" s="69" customFormat="1" ht="92.25" customHeight="1" thickTop="1" x14ac:dyDescent="0.25">
      <c r="A36" s="448">
        <v>6</v>
      </c>
      <c r="B36" s="350" t="s">
        <v>184</v>
      </c>
      <c r="C36" s="354" t="s">
        <v>196</v>
      </c>
      <c r="D36" s="298" t="s">
        <v>197</v>
      </c>
      <c r="E36" s="371" t="s">
        <v>308</v>
      </c>
      <c r="F36" s="409">
        <v>45200</v>
      </c>
      <c r="G36" s="409">
        <v>46387</v>
      </c>
      <c r="H36" s="77" t="s">
        <v>281</v>
      </c>
      <c r="I36" s="106">
        <v>46387</v>
      </c>
      <c r="J36" s="131">
        <v>90000</v>
      </c>
      <c r="K36" s="147">
        <v>1138189.3845833335</v>
      </c>
      <c r="L36" s="131">
        <v>98436.888458335772</v>
      </c>
      <c r="M36" s="133">
        <v>132662.62730416656</v>
      </c>
      <c r="N36" s="274">
        <v>13280911.350799965</v>
      </c>
      <c r="O36" s="227" t="s">
        <v>307</v>
      </c>
      <c r="P36" s="221" t="s">
        <v>276</v>
      </c>
      <c r="Q36" s="224">
        <v>291240.63597516442</v>
      </c>
      <c r="R36" s="227" t="s">
        <v>277</v>
      </c>
      <c r="S36" s="221" t="s">
        <v>276</v>
      </c>
      <c r="T36" s="224">
        <v>3974429.5273777316</v>
      </c>
      <c r="U36" s="227" t="s">
        <v>277</v>
      </c>
      <c r="V36" s="221" t="s">
        <v>276</v>
      </c>
      <c r="W36" s="224">
        <v>4292971.9940224132</v>
      </c>
      <c r="X36" s="227" t="s">
        <v>277</v>
      </c>
      <c r="Y36" s="230" t="s">
        <v>276</v>
      </c>
      <c r="Z36" s="251">
        <f>SUM(J36:J37)</f>
        <v>130723.118472</v>
      </c>
      <c r="AA36" s="251">
        <f t="shared" ref="AA36:AC36" si="3">SUM(K36:K37)</f>
        <v>1229588.8014217336</v>
      </c>
      <c r="AB36" s="251">
        <f t="shared" si="3"/>
        <v>236523.85338401573</v>
      </c>
      <c r="AC36" s="251">
        <f t="shared" si="3"/>
        <v>282151.41110756272</v>
      </c>
      <c r="AD36" s="207" t="s">
        <v>293</v>
      </c>
      <c r="AE36" s="254" t="s">
        <v>223</v>
      </c>
      <c r="AF36" s="249" t="s">
        <v>16</v>
      </c>
    </row>
    <row r="37" spans="1:32" s="69" customFormat="1" ht="92.25" customHeight="1" thickBot="1" x14ac:dyDescent="0.3">
      <c r="A37" s="449"/>
      <c r="B37" s="353"/>
      <c r="C37" s="348"/>
      <c r="D37" s="301"/>
      <c r="E37" s="372"/>
      <c r="F37" s="410"/>
      <c r="G37" s="410"/>
      <c r="H37" s="76" t="s">
        <v>241</v>
      </c>
      <c r="I37" s="107">
        <v>46387</v>
      </c>
      <c r="J37" s="140">
        <v>40723.118472000002</v>
      </c>
      <c r="K37" s="148">
        <v>91399.416838399949</v>
      </c>
      <c r="L37" s="140">
        <v>138086.96492567996</v>
      </c>
      <c r="M37" s="142">
        <v>149488.78380339616</v>
      </c>
      <c r="N37" s="275"/>
      <c r="O37" s="229"/>
      <c r="P37" s="223"/>
      <c r="Q37" s="226"/>
      <c r="R37" s="229"/>
      <c r="S37" s="223"/>
      <c r="T37" s="226"/>
      <c r="U37" s="229"/>
      <c r="V37" s="223"/>
      <c r="W37" s="226"/>
      <c r="X37" s="229"/>
      <c r="Y37" s="232"/>
      <c r="Z37" s="253"/>
      <c r="AA37" s="253"/>
      <c r="AB37" s="253"/>
      <c r="AC37" s="253"/>
      <c r="AD37" s="209"/>
      <c r="AE37" s="256"/>
      <c r="AF37" s="210"/>
    </row>
    <row r="38" spans="1:32" s="87" customFormat="1" ht="78.75" customHeight="1" thickTop="1" thickBot="1" x14ac:dyDescent="0.3">
      <c r="A38" s="456">
        <v>7</v>
      </c>
      <c r="B38" s="456" t="s">
        <v>184</v>
      </c>
      <c r="C38" s="419" t="s">
        <v>217</v>
      </c>
      <c r="D38" s="461" t="s">
        <v>262</v>
      </c>
      <c r="E38" s="464" t="s">
        <v>329</v>
      </c>
      <c r="F38" s="471">
        <v>45230</v>
      </c>
      <c r="G38" s="474">
        <v>46387</v>
      </c>
      <c r="H38" s="89" t="s">
        <v>290</v>
      </c>
      <c r="I38" s="178">
        <v>45930</v>
      </c>
      <c r="J38" s="149"/>
      <c r="K38" s="150"/>
      <c r="L38" s="150">
        <v>-162155.76421605443</v>
      </c>
      <c r="M38" s="151">
        <v>-486467.29264816327</v>
      </c>
      <c r="N38" s="491">
        <v>24990000</v>
      </c>
      <c r="O38" s="439" t="s">
        <v>291</v>
      </c>
      <c r="P38" s="442" t="s">
        <v>292</v>
      </c>
      <c r="Q38" s="436"/>
      <c r="R38" s="439"/>
      <c r="S38" s="442"/>
      <c r="T38" s="445"/>
      <c r="U38" s="439"/>
      <c r="V38" s="442"/>
      <c r="W38" s="436">
        <v>24990000</v>
      </c>
      <c r="X38" s="439" t="s">
        <v>291</v>
      </c>
      <c r="Y38" s="494" t="s">
        <v>292</v>
      </c>
      <c r="Z38" s="189">
        <f>SUM(J38:J43)</f>
        <v>76673.600000000006</v>
      </c>
      <c r="AA38" s="189">
        <f t="shared" ref="AA38:AC38" si="4">SUM(K38:K43)</f>
        <v>29097.599999999999</v>
      </c>
      <c r="AB38" s="189">
        <f t="shared" si="4"/>
        <v>-126769.36421605444</v>
      </c>
      <c r="AC38" s="189">
        <f t="shared" si="4"/>
        <v>-456134.49264816329</v>
      </c>
      <c r="AD38" s="429" t="s">
        <v>309</v>
      </c>
      <c r="AE38" s="426" t="s">
        <v>267</v>
      </c>
      <c r="AF38" s="425" t="s">
        <v>16</v>
      </c>
    </row>
    <row r="39" spans="1:32" s="87" customFormat="1" ht="78.75" customHeight="1" thickTop="1" thickBot="1" x14ac:dyDescent="0.3">
      <c r="A39" s="457"/>
      <c r="B39" s="457"/>
      <c r="C39" s="420"/>
      <c r="D39" s="462"/>
      <c r="E39" s="465"/>
      <c r="F39" s="472"/>
      <c r="G39" s="475"/>
      <c r="H39" s="91" t="s">
        <v>314</v>
      </c>
      <c r="I39" s="109">
        <v>46387</v>
      </c>
      <c r="J39" s="152"/>
      <c r="K39" s="153"/>
      <c r="L39" s="154"/>
      <c r="M39" s="153"/>
      <c r="N39" s="492"/>
      <c r="O39" s="440"/>
      <c r="P39" s="443"/>
      <c r="Q39" s="437"/>
      <c r="R39" s="440"/>
      <c r="S39" s="443"/>
      <c r="T39" s="446"/>
      <c r="U39" s="440"/>
      <c r="V39" s="443"/>
      <c r="W39" s="437"/>
      <c r="X39" s="440"/>
      <c r="Y39" s="495"/>
      <c r="Z39" s="190"/>
      <c r="AA39" s="190"/>
      <c r="AB39" s="190"/>
      <c r="AC39" s="190"/>
      <c r="AD39" s="430"/>
      <c r="AE39" s="427"/>
      <c r="AF39" s="425"/>
    </row>
    <row r="40" spans="1:32" s="87" customFormat="1" ht="78.75" customHeight="1" thickTop="1" thickBot="1" x14ac:dyDescent="0.3">
      <c r="A40" s="457"/>
      <c r="B40" s="457"/>
      <c r="C40" s="420"/>
      <c r="D40" s="462"/>
      <c r="E40" s="465"/>
      <c r="F40" s="472"/>
      <c r="G40" s="476"/>
      <c r="H40" s="122" t="s">
        <v>315</v>
      </c>
      <c r="I40" s="109">
        <v>46387</v>
      </c>
      <c r="J40" s="155">
        <v>2206.3999999999996</v>
      </c>
      <c r="K40" s="156">
        <v>8732.7999999999993</v>
      </c>
      <c r="L40" s="157">
        <v>10478.4</v>
      </c>
      <c r="M40" s="156">
        <v>12575.2</v>
      </c>
      <c r="N40" s="492"/>
      <c r="O40" s="440"/>
      <c r="P40" s="443"/>
      <c r="Q40" s="437"/>
      <c r="R40" s="440"/>
      <c r="S40" s="443"/>
      <c r="T40" s="446"/>
      <c r="U40" s="440"/>
      <c r="V40" s="443"/>
      <c r="W40" s="437"/>
      <c r="X40" s="440"/>
      <c r="Y40" s="495"/>
      <c r="Z40" s="190"/>
      <c r="AA40" s="190"/>
      <c r="AB40" s="190"/>
      <c r="AC40" s="190"/>
      <c r="AD40" s="430"/>
      <c r="AE40" s="427"/>
      <c r="AF40" s="425"/>
    </row>
    <row r="41" spans="1:32" s="87" customFormat="1" ht="78.75" customHeight="1" thickTop="1" thickBot="1" x14ac:dyDescent="0.3">
      <c r="A41" s="458"/>
      <c r="B41" s="458"/>
      <c r="C41" s="420"/>
      <c r="D41" s="462"/>
      <c r="E41" s="466"/>
      <c r="F41" s="472"/>
      <c r="G41" s="477"/>
      <c r="H41" s="123" t="s">
        <v>316</v>
      </c>
      <c r="I41" s="110">
        <v>46387</v>
      </c>
      <c r="J41" s="158">
        <v>43427.199999999997</v>
      </c>
      <c r="K41" s="156">
        <v>13196.8</v>
      </c>
      <c r="L41" s="156">
        <v>15308.000000000002</v>
      </c>
      <c r="M41" s="156">
        <v>17757.599999999999</v>
      </c>
      <c r="N41" s="492"/>
      <c r="O41" s="440"/>
      <c r="P41" s="443"/>
      <c r="Q41" s="437"/>
      <c r="R41" s="440"/>
      <c r="S41" s="443"/>
      <c r="T41" s="446"/>
      <c r="U41" s="440"/>
      <c r="V41" s="443"/>
      <c r="W41" s="437"/>
      <c r="X41" s="440"/>
      <c r="Y41" s="495"/>
      <c r="Z41" s="190"/>
      <c r="AA41" s="190"/>
      <c r="AB41" s="190"/>
      <c r="AC41" s="190"/>
      <c r="AD41" s="430"/>
      <c r="AE41" s="427"/>
      <c r="AF41" s="425"/>
    </row>
    <row r="42" spans="1:32" s="87" customFormat="1" ht="78.75" customHeight="1" thickTop="1" thickBot="1" x14ac:dyDescent="0.3">
      <c r="A42" s="459"/>
      <c r="B42" s="459"/>
      <c r="C42" s="420"/>
      <c r="D42" s="462"/>
      <c r="E42" s="467"/>
      <c r="F42" s="472"/>
      <c r="G42" s="478"/>
      <c r="H42" s="123" t="s">
        <v>317</v>
      </c>
      <c r="I42" s="110">
        <v>46387</v>
      </c>
      <c r="J42" s="159">
        <v>14400</v>
      </c>
      <c r="K42" s="160">
        <v>0</v>
      </c>
      <c r="L42" s="160">
        <v>9600</v>
      </c>
      <c r="M42" s="160">
        <v>0</v>
      </c>
      <c r="N42" s="492"/>
      <c r="O42" s="440"/>
      <c r="P42" s="443"/>
      <c r="Q42" s="437"/>
      <c r="R42" s="440"/>
      <c r="S42" s="443"/>
      <c r="T42" s="446"/>
      <c r="U42" s="440"/>
      <c r="V42" s="443"/>
      <c r="W42" s="437"/>
      <c r="X42" s="440"/>
      <c r="Y42" s="495"/>
      <c r="Z42" s="190"/>
      <c r="AA42" s="190"/>
      <c r="AB42" s="190"/>
      <c r="AC42" s="190"/>
      <c r="AD42" s="430"/>
      <c r="AE42" s="427"/>
      <c r="AF42" s="425"/>
    </row>
    <row r="43" spans="1:32" s="87" customFormat="1" ht="132.75" customHeight="1" thickTop="1" thickBot="1" x14ac:dyDescent="0.3">
      <c r="A43" s="460"/>
      <c r="B43" s="460"/>
      <c r="C43" s="421"/>
      <c r="D43" s="463"/>
      <c r="E43" s="468"/>
      <c r="F43" s="473"/>
      <c r="G43" s="479"/>
      <c r="H43" s="124" t="s">
        <v>318</v>
      </c>
      <c r="I43" s="111">
        <v>46387</v>
      </c>
      <c r="J43" s="161">
        <v>16640</v>
      </c>
      <c r="K43" s="162">
        <v>7168</v>
      </c>
      <c r="L43" s="162">
        <v>0</v>
      </c>
      <c r="M43" s="162">
        <v>0</v>
      </c>
      <c r="N43" s="493"/>
      <c r="O43" s="441"/>
      <c r="P43" s="444"/>
      <c r="Q43" s="438"/>
      <c r="R43" s="441"/>
      <c r="S43" s="444"/>
      <c r="T43" s="447"/>
      <c r="U43" s="441"/>
      <c r="V43" s="444"/>
      <c r="W43" s="438"/>
      <c r="X43" s="441"/>
      <c r="Y43" s="496"/>
      <c r="Z43" s="191"/>
      <c r="AA43" s="191"/>
      <c r="AB43" s="191"/>
      <c r="AC43" s="191"/>
      <c r="AD43" s="431"/>
      <c r="AE43" s="428"/>
      <c r="AF43" s="425"/>
    </row>
    <row r="44" spans="1:32" s="69" customFormat="1" ht="78.75" customHeight="1" thickTop="1" thickBot="1" x14ac:dyDescent="0.3">
      <c r="A44" s="341">
        <v>8</v>
      </c>
      <c r="B44" s="345" t="s">
        <v>184</v>
      </c>
      <c r="C44" s="345" t="s">
        <v>242</v>
      </c>
      <c r="D44" s="415" t="s">
        <v>320</v>
      </c>
      <c r="E44" s="469" t="s">
        <v>282</v>
      </c>
      <c r="F44" s="397">
        <v>45292</v>
      </c>
      <c r="G44" s="363">
        <v>46022</v>
      </c>
      <c r="H44" s="175" t="s">
        <v>244</v>
      </c>
      <c r="I44" s="112">
        <v>45291</v>
      </c>
      <c r="J44" s="163"/>
      <c r="K44" s="164"/>
      <c r="L44" s="165"/>
      <c r="M44" s="164"/>
      <c r="N44" s="277"/>
      <c r="O44" s="281"/>
      <c r="P44" s="282"/>
      <c r="Q44" s="292"/>
      <c r="R44" s="281"/>
      <c r="S44" s="282"/>
      <c r="T44" s="292"/>
      <c r="U44" s="281"/>
      <c r="V44" s="282"/>
      <c r="W44" s="292"/>
      <c r="X44" s="281"/>
      <c r="Y44" s="432"/>
      <c r="Z44" s="423">
        <f>SUM(J45:J48)</f>
        <v>0</v>
      </c>
      <c r="AA44" s="252">
        <f>SUM(K45:K48)</f>
        <v>2591399.4120848728</v>
      </c>
      <c r="AB44" s="234">
        <f>SUM(L45:L48)</f>
        <v>2505539.3532933602</v>
      </c>
      <c r="AC44" s="252">
        <f>SUM(M45:M48)</f>
        <v>1549693.876537824</v>
      </c>
      <c r="AD44" s="208" t="s">
        <v>271</v>
      </c>
      <c r="AE44" s="208" t="s">
        <v>273</v>
      </c>
      <c r="AF44" s="210" t="s">
        <v>16</v>
      </c>
    </row>
    <row r="45" spans="1:32" s="69" customFormat="1" ht="78.75" customHeight="1" thickTop="1" thickBot="1" x14ac:dyDescent="0.3">
      <c r="A45" s="342"/>
      <c r="B45" s="345"/>
      <c r="C45" s="346"/>
      <c r="D45" s="415"/>
      <c r="E45" s="470"/>
      <c r="F45" s="397"/>
      <c r="G45" s="364"/>
      <c r="H45" s="176" t="s">
        <v>245</v>
      </c>
      <c r="I45" s="108">
        <v>45292</v>
      </c>
      <c r="J45" s="139"/>
      <c r="K45" s="146">
        <v>200000</v>
      </c>
      <c r="L45" s="137">
        <v>150000</v>
      </c>
      <c r="M45" s="139">
        <v>100000</v>
      </c>
      <c r="N45" s="278"/>
      <c r="O45" s="271"/>
      <c r="P45" s="283"/>
      <c r="Q45" s="293"/>
      <c r="R45" s="271"/>
      <c r="S45" s="283"/>
      <c r="T45" s="293"/>
      <c r="U45" s="271"/>
      <c r="V45" s="283"/>
      <c r="W45" s="293"/>
      <c r="X45" s="271"/>
      <c r="Y45" s="433"/>
      <c r="Z45" s="423"/>
      <c r="AA45" s="252"/>
      <c r="AB45" s="234"/>
      <c r="AC45" s="252"/>
      <c r="AD45" s="208"/>
      <c r="AE45" s="208"/>
      <c r="AF45" s="211"/>
    </row>
    <row r="46" spans="1:32" s="69" customFormat="1" ht="78.75" customHeight="1" thickTop="1" thickBot="1" x14ac:dyDescent="0.3">
      <c r="A46" s="343"/>
      <c r="B46" s="346"/>
      <c r="C46" s="347"/>
      <c r="D46" s="415"/>
      <c r="E46" s="470"/>
      <c r="F46" s="397"/>
      <c r="G46" s="408"/>
      <c r="H46" s="92" t="s">
        <v>321</v>
      </c>
      <c r="I46" s="107">
        <v>45292</v>
      </c>
      <c r="J46" s="145"/>
      <c r="K46" s="144">
        <v>250000</v>
      </c>
      <c r="L46" s="143"/>
      <c r="M46" s="144"/>
      <c r="N46" s="279"/>
      <c r="O46" s="272"/>
      <c r="P46" s="284"/>
      <c r="Q46" s="294"/>
      <c r="R46" s="272"/>
      <c r="S46" s="284"/>
      <c r="T46" s="294"/>
      <c r="U46" s="272"/>
      <c r="V46" s="284"/>
      <c r="W46" s="294"/>
      <c r="X46" s="272"/>
      <c r="Y46" s="434"/>
      <c r="Z46" s="423"/>
      <c r="AA46" s="252"/>
      <c r="AB46" s="234"/>
      <c r="AC46" s="252"/>
      <c r="AD46" s="208"/>
      <c r="AE46" s="208"/>
      <c r="AF46" s="211"/>
    </row>
    <row r="47" spans="1:32" s="69" customFormat="1" ht="117" customHeight="1" thickTop="1" thickBot="1" x14ac:dyDescent="0.3">
      <c r="A47" s="343"/>
      <c r="B47" s="347"/>
      <c r="C47" s="347"/>
      <c r="D47" s="415"/>
      <c r="E47" s="470"/>
      <c r="F47" s="397"/>
      <c r="G47" s="408"/>
      <c r="H47" s="86" t="s">
        <v>246</v>
      </c>
      <c r="I47" s="107">
        <v>45473</v>
      </c>
      <c r="J47" s="145"/>
      <c r="K47" s="144">
        <v>2141399.4120848728</v>
      </c>
      <c r="L47" s="143">
        <v>2355539.3532933602</v>
      </c>
      <c r="M47" s="144">
        <v>449693.87653782405</v>
      </c>
      <c r="N47" s="279"/>
      <c r="O47" s="272"/>
      <c r="P47" s="284"/>
      <c r="Q47" s="294"/>
      <c r="R47" s="272"/>
      <c r="S47" s="284"/>
      <c r="T47" s="294"/>
      <c r="U47" s="272"/>
      <c r="V47" s="284"/>
      <c r="W47" s="294"/>
      <c r="X47" s="272"/>
      <c r="Y47" s="434"/>
      <c r="Z47" s="423"/>
      <c r="AA47" s="252"/>
      <c r="AB47" s="234"/>
      <c r="AC47" s="252"/>
      <c r="AD47" s="208"/>
      <c r="AE47" s="208"/>
      <c r="AF47" s="211"/>
    </row>
    <row r="48" spans="1:32" s="69" customFormat="1" ht="88.5" customHeight="1" thickTop="1" thickBot="1" x14ac:dyDescent="0.3">
      <c r="A48" s="344"/>
      <c r="B48" s="348"/>
      <c r="C48" s="348"/>
      <c r="D48" s="416"/>
      <c r="E48" s="470"/>
      <c r="F48" s="410"/>
      <c r="G48" s="365"/>
      <c r="H48" s="176" t="s">
        <v>247</v>
      </c>
      <c r="I48" s="108">
        <v>46022</v>
      </c>
      <c r="J48" s="139"/>
      <c r="K48" s="138"/>
      <c r="L48" s="137"/>
      <c r="M48" s="138">
        <v>1000000</v>
      </c>
      <c r="N48" s="280"/>
      <c r="O48" s="273"/>
      <c r="P48" s="285"/>
      <c r="Q48" s="295"/>
      <c r="R48" s="273"/>
      <c r="S48" s="285"/>
      <c r="T48" s="295"/>
      <c r="U48" s="273"/>
      <c r="V48" s="285"/>
      <c r="W48" s="295"/>
      <c r="X48" s="273"/>
      <c r="Y48" s="435"/>
      <c r="Z48" s="424"/>
      <c r="AA48" s="253"/>
      <c r="AB48" s="235"/>
      <c r="AC48" s="253"/>
      <c r="AD48" s="209"/>
      <c r="AE48" s="209"/>
      <c r="AF48" s="211"/>
    </row>
    <row r="49" spans="1:32" s="69" customFormat="1" ht="60.75" customHeight="1" thickTop="1" x14ac:dyDescent="0.25">
      <c r="A49" s="400">
        <v>9</v>
      </c>
      <c r="B49" s="376" t="s">
        <v>184</v>
      </c>
      <c r="C49" s="346" t="s">
        <v>232</v>
      </c>
      <c r="D49" s="453" t="s">
        <v>338</v>
      </c>
      <c r="E49" s="450" t="s">
        <v>313</v>
      </c>
      <c r="F49" s="236">
        <v>45199</v>
      </c>
      <c r="G49" s="335">
        <v>46053</v>
      </c>
      <c r="H49" s="88" t="s">
        <v>283</v>
      </c>
      <c r="I49" s="113">
        <v>45199</v>
      </c>
      <c r="J49" s="166"/>
      <c r="K49" s="167"/>
      <c r="L49" s="166"/>
      <c r="M49" s="168"/>
      <c r="N49" s="241">
        <f>Q49+T49+W49</f>
        <v>87969610</v>
      </c>
      <c r="O49" s="244" t="s">
        <v>272</v>
      </c>
      <c r="P49" s="497"/>
      <c r="Q49" s="286">
        <v>14511065</v>
      </c>
      <c r="R49" s="244" t="s">
        <v>272</v>
      </c>
      <c r="S49" s="289"/>
      <c r="T49" s="286">
        <v>38660820.5</v>
      </c>
      <c r="U49" s="244" t="s">
        <v>272</v>
      </c>
      <c r="V49" s="289"/>
      <c r="W49" s="286">
        <v>34797724.5</v>
      </c>
      <c r="X49" s="244" t="s">
        <v>272</v>
      </c>
      <c r="Y49" s="296"/>
      <c r="Z49" s="238">
        <f>J49+J50+J51+J52+J53+J54+J55</f>
        <v>0</v>
      </c>
      <c r="AA49" s="238">
        <f t="shared" ref="AA49:AC49" si="5">K49+K50+K51+K52+K53+K54+K55</f>
        <v>0</v>
      </c>
      <c r="AB49" s="238">
        <f t="shared" si="5"/>
        <v>-2054488.2765883505</v>
      </c>
      <c r="AC49" s="238">
        <f t="shared" si="5"/>
        <v>-2976283.58722369</v>
      </c>
      <c r="AD49" s="207" t="s">
        <v>319</v>
      </c>
      <c r="AE49" s="207" t="s">
        <v>263</v>
      </c>
      <c r="AF49" s="207" t="s">
        <v>16</v>
      </c>
    </row>
    <row r="50" spans="1:32" s="69" customFormat="1" ht="45" x14ac:dyDescent="0.25">
      <c r="A50" s="401"/>
      <c r="B50" s="376"/>
      <c r="C50" s="346"/>
      <c r="D50" s="453"/>
      <c r="E50" s="451"/>
      <c r="F50" s="455"/>
      <c r="G50" s="336"/>
      <c r="H50" s="81" t="s">
        <v>269</v>
      </c>
      <c r="I50" s="114">
        <v>45838</v>
      </c>
      <c r="J50" s="154"/>
      <c r="K50" s="169"/>
      <c r="L50" s="154"/>
      <c r="M50" s="152"/>
      <c r="N50" s="242"/>
      <c r="O50" s="219"/>
      <c r="P50" s="216"/>
      <c r="Q50" s="287"/>
      <c r="R50" s="219"/>
      <c r="S50" s="290"/>
      <c r="T50" s="287"/>
      <c r="U50" s="219"/>
      <c r="V50" s="290"/>
      <c r="W50" s="287"/>
      <c r="X50" s="219"/>
      <c r="Y50" s="422"/>
      <c r="Z50" s="239"/>
      <c r="AA50" s="239"/>
      <c r="AB50" s="239"/>
      <c r="AC50" s="239"/>
      <c r="AD50" s="208"/>
      <c r="AE50" s="208"/>
      <c r="AF50" s="208"/>
    </row>
    <row r="51" spans="1:32" s="69" customFormat="1" ht="30" x14ac:dyDescent="0.25">
      <c r="A51" s="401"/>
      <c r="B51" s="376"/>
      <c r="C51" s="346"/>
      <c r="D51" s="453"/>
      <c r="E51" s="451"/>
      <c r="F51" s="455"/>
      <c r="G51" s="336"/>
      <c r="H51" s="93" t="s">
        <v>284</v>
      </c>
      <c r="I51" s="115">
        <v>45838</v>
      </c>
      <c r="J51" s="154"/>
      <c r="K51" s="169"/>
      <c r="L51" s="154"/>
      <c r="M51" s="152"/>
      <c r="N51" s="242"/>
      <c r="O51" s="219"/>
      <c r="P51" s="216"/>
      <c r="Q51" s="287"/>
      <c r="R51" s="219"/>
      <c r="S51" s="290"/>
      <c r="T51" s="287"/>
      <c r="U51" s="219"/>
      <c r="V51" s="290"/>
      <c r="W51" s="287"/>
      <c r="X51" s="219"/>
      <c r="Y51" s="422"/>
      <c r="Z51" s="239"/>
      <c r="AA51" s="239"/>
      <c r="AB51" s="239"/>
      <c r="AC51" s="239"/>
      <c r="AD51" s="208"/>
      <c r="AE51" s="208"/>
      <c r="AF51" s="208"/>
    </row>
    <row r="52" spans="1:32" s="69" customFormat="1" ht="30" x14ac:dyDescent="0.25">
      <c r="A52" s="401"/>
      <c r="B52" s="376"/>
      <c r="C52" s="346"/>
      <c r="D52" s="453"/>
      <c r="E52" s="451"/>
      <c r="F52" s="455"/>
      <c r="G52" s="336"/>
      <c r="H52" s="81" t="s">
        <v>285</v>
      </c>
      <c r="I52" s="114">
        <v>45869</v>
      </c>
      <c r="J52" s="154"/>
      <c r="K52" s="169"/>
      <c r="L52" s="154"/>
      <c r="M52" s="152"/>
      <c r="N52" s="242"/>
      <c r="O52" s="219"/>
      <c r="P52" s="216"/>
      <c r="Q52" s="287"/>
      <c r="R52" s="219"/>
      <c r="S52" s="290"/>
      <c r="T52" s="287"/>
      <c r="U52" s="219"/>
      <c r="V52" s="290"/>
      <c r="W52" s="287"/>
      <c r="X52" s="219"/>
      <c r="Y52" s="422"/>
      <c r="Z52" s="239"/>
      <c r="AA52" s="239"/>
      <c r="AB52" s="239"/>
      <c r="AC52" s="239"/>
      <c r="AD52" s="208"/>
      <c r="AE52" s="208"/>
      <c r="AF52" s="208"/>
    </row>
    <row r="53" spans="1:32" s="69" customFormat="1" ht="150" x14ac:dyDescent="0.25">
      <c r="A53" s="401"/>
      <c r="B53" s="376"/>
      <c r="C53" s="346"/>
      <c r="D53" s="453"/>
      <c r="E53" s="451"/>
      <c r="F53" s="455"/>
      <c r="G53" s="336"/>
      <c r="H53" s="93" t="s">
        <v>286</v>
      </c>
      <c r="I53" s="114">
        <v>45869</v>
      </c>
      <c r="J53" s="154"/>
      <c r="K53" s="169"/>
      <c r="L53" s="154"/>
      <c r="M53" s="152"/>
      <c r="N53" s="242"/>
      <c r="O53" s="219"/>
      <c r="P53" s="216"/>
      <c r="Q53" s="287"/>
      <c r="R53" s="219"/>
      <c r="S53" s="290"/>
      <c r="T53" s="287"/>
      <c r="U53" s="219"/>
      <c r="V53" s="290"/>
      <c r="W53" s="287"/>
      <c r="X53" s="219"/>
      <c r="Y53" s="422"/>
      <c r="Z53" s="239"/>
      <c r="AA53" s="239"/>
      <c r="AB53" s="239"/>
      <c r="AC53" s="239"/>
      <c r="AD53" s="208"/>
      <c r="AE53" s="208"/>
      <c r="AF53" s="208"/>
    </row>
    <row r="54" spans="1:32" s="69" customFormat="1" ht="69.75" customHeight="1" x14ac:dyDescent="0.25">
      <c r="A54" s="401"/>
      <c r="B54" s="376"/>
      <c r="C54" s="346"/>
      <c r="D54" s="453"/>
      <c r="E54" s="451"/>
      <c r="F54" s="455"/>
      <c r="G54" s="336"/>
      <c r="H54" s="81" t="s">
        <v>270</v>
      </c>
      <c r="I54" s="114">
        <v>45869</v>
      </c>
      <c r="J54" s="154"/>
      <c r="K54" s="169"/>
      <c r="L54" s="154">
        <v>-2054488.2765883505</v>
      </c>
      <c r="M54" s="152">
        <v>-2976283.58722369</v>
      </c>
      <c r="N54" s="242"/>
      <c r="O54" s="219"/>
      <c r="P54" s="216"/>
      <c r="Q54" s="287"/>
      <c r="R54" s="219"/>
      <c r="S54" s="290"/>
      <c r="T54" s="287"/>
      <c r="U54" s="219"/>
      <c r="V54" s="290"/>
      <c r="W54" s="287"/>
      <c r="X54" s="219"/>
      <c r="Y54" s="422"/>
      <c r="Z54" s="239"/>
      <c r="AA54" s="239"/>
      <c r="AB54" s="239"/>
      <c r="AC54" s="239"/>
      <c r="AD54" s="208"/>
      <c r="AE54" s="208"/>
      <c r="AF54" s="208"/>
    </row>
    <row r="55" spans="1:32" s="69" customFormat="1" ht="69.75" customHeight="1" thickBot="1" x14ac:dyDescent="0.3">
      <c r="A55" s="402"/>
      <c r="B55" s="377"/>
      <c r="C55" s="348"/>
      <c r="D55" s="454"/>
      <c r="E55" s="452"/>
      <c r="F55" s="237"/>
      <c r="G55" s="337"/>
      <c r="H55" s="79" t="s">
        <v>243</v>
      </c>
      <c r="I55" s="116">
        <v>46053</v>
      </c>
      <c r="J55" s="170"/>
      <c r="K55" s="171"/>
      <c r="L55" s="170"/>
      <c r="M55" s="172"/>
      <c r="N55" s="243"/>
      <c r="O55" s="220"/>
      <c r="P55" s="217"/>
      <c r="Q55" s="288"/>
      <c r="R55" s="220"/>
      <c r="S55" s="291"/>
      <c r="T55" s="288"/>
      <c r="U55" s="220"/>
      <c r="V55" s="291"/>
      <c r="W55" s="288"/>
      <c r="X55" s="220"/>
      <c r="Y55" s="297"/>
      <c r="Z55" s="240"/>
      <c r="AA55" s="240"/>
      <c r="AB55" s="240"/>
      <c r="AC55" s="240"/>
      <c r="AD55" s="209"/>
      <c r="AE55" s="209"/>
      <c r="AF55" s="209"/>
    </row>
    <row r="56" spans="1:32" s="69" customFormat="1" ht="207.75" customHeight="1" thickTop="1" x14ac:dyDescent="0.25">
      <c r="A56" s="367">
        <v>10</v>
      </c>
      <c r="B56" s="480" t="s">
        <v>184</v>
      </c>
      <c r="C56" s="378" t="s">
        <v>326</v>
      </c>
      <c r="D56" s="381" t="s">
        <v>188</v>
      </c>
      <c r="E56" s="484" t="s">
        <v>328</v>
      </c>
      <c r="F56" s="335">
        <v>45200</v>
      </c>
      <c r="G56" s="236">
        <v>46387</v>
      </c>
      <c r="H56" s="177" t="s">
        <v>311</v>
      </c>
      <c r="I56" s="115">
        <v>46387</v>
      </c>
      <c r="J56" s="154"/>
      <c r="K56" s="169">
        <v>5200.8333333333303</v>
      </c>
      <c r="L56" s="154">
        <v>57209.166666666672</v>
      </c>
      <c r="M56" s="152">
        <v>631323.42361207248</v>
      </c>
      <c r="N56" s="245">
        <v>207342280</v>
      </c>
      <c r="O56" s="498" t="s">
        <v>278</v>
      </c>
      <c r="P56" s="215"/>
      <c r="Q56" s="286">
        <v>500000</v>
      </c>
      <c r="R56" s="244" t="s">
        <v>272</v>
      </c>
      <c r="S56" s="289"/>
      <c r="T56" s="286">
        <v>68379398.5</v>
      </c>
      <c r="U56" s="244" t="s">
        <v>272</v>
      </c>
      <c r="V56" s="289"/>
      <c r="W56" s="286">
        <v>51971779.5</v>
      </c>
      <c r="X56" s="244" t="s">
        <v>272</v>
      </c>
      <c r="Y56" s="296"/>
      <c r="Z56" s="238">
        <f>J56+J57</f>
        <v>0</v>
      </c>
      <c r="AA56" s="238">
        <f t="shared" ref="AA56:AC56" si="6">K56+K57</f>
        <v>5200.8333333333303</v>
      </c>
      <c r="AB56" s="238">
        <f t="shared" si="6"/>
        <v>57209.166666666672</v>
      </c>
      <c r="AC56" s="238">
        <f t="shared" si="6"/>
        <v>631323.42361207248</v>
      </c>
      <c r="AD56" s="419" t="s">
        <v>322</v>
      </c>
      <c r="AE56" s="207" t="s">
        <v>260</v>
      </c>
      <c r="AF56" s="207" t="s">
        <v>16</v>
      </c>
    </row>
    <row r="57" spans="1:32" s="69" customFormat="1" ht="292.5" customHeight="1" thickBot="1" x14ac:dyDescent="0.3">
      <c r="A57" s="368"/>
      <c r="B57" s="481"/>
      <c r="C57" s="380"/>
      <c r="D57" s="383"/>
      <c r="E57" s="452"/>
      <c r="F57" s="337"/>
      <c r="G57" s="237"/>
      <c r="H57" s="90" t="s">
        <v>248</v>
      </c>
      <c r="I57" s="117">
        <v>46387</v>
      </c>
      <c r="J57" s="170"/>
      <c r="K57" s="171"/>
      <c r="L57" s="170"/>
      <c r="M57" s="172"/>
      <c r="N57" s="246"/>
      <c r="O57" s="220"/>
      <c r="P57" s="217"/>
      <c r="Q57" s="288"/>
      <c r="R57" s="220"/>
      <c r="S57" s="291"/>
      <c r="T57" s="288"/>
      <c r="U57" s="220"/>
      <c r="V57" s="291"/>
      <c r="W57" s="288"/>
      <c r="X57" s="220"/>
      <c r="Y57" s="297"/>
      <c r="Z57" s="240"/>
      <c r="AA57" s="240"/>
      <c r="AB57" s="240"/>
      <c r="AC57" s="240"/>
      <c r="AD57" s="420"/>
      <c r="AE57" s="209"/>
      <c r="AF57" s="209"/>
    </row>
    <row r="58" spans="1:32" ht="89.25" customHeight="1" thickTop="1" thickBot="1" x14ac:dyDescent="0.3">
      <c r="A58" s="391">
        <v>11</v>
      </c>
      <c r="B58" s="388" t="s">
        <v>228</v>
      </c>
      <c r="C58" s="387" t="s">
        <v>233</v>
      </c>
      <c r="D58" s="386" t="s">
        <v>188</v>
      </c>
      <c r="E58" s="482" t="s">
        <v>294</v>
      </c>
      <c r="F58" s="212">
        <v>45200</v>
      </c>
      <c r="G58" s="212">
        <v>46387</v>
      </c>
      <c r="H58" s="94" t="s">
        <v>334</v>
      </c>
      <c r="I58" s="186">
        <v>45382</v>
      </c>
      <c r="J58" s="156"/>
      <c r="K58" s="187">
        <v>-1053557</v>
      </c>
      <c r="L58" s="156">
        <f>-K58</f>
        <v>1053557</v>
      </c>
      <c r="M58" s="188"/>
      <c r="N58" s="192"/>
      <c r="O58" s="195"/>
      <c r="P58" s="198"/>
      <c r="Q58" s="201"/>
      <c r="R58" s="195"/>
      <c r="S58" s="198"/>
      <c r="T58" s="201"/>
      <c r="U58" s="195"/>
      <c r="V58" s="198"/>
      <c r="W58" s="201"/>
      <c r="X58" s="195"/>
      <c r="Y58" s="204"/>
      <c r="Z58" s="189">
        <f>J58+J59+J60+J61</f>
        <v>0</v>
      </c>
      <c r="AA58" s="189">
        <f>K58+K59+K60+K61</f>
        <v>6425892.5099999998</v>
      </c>
      <c r="AB58" s="189">
        <f>L58+L59+L60+L61</f>
        <v>-6204492.5099999998</v>
      </c>
      <c r="AC58" s="189">
        <f>M58+M59+M60+M61</f>
        <v>0</v>
      </c>
      <c r="AD58" s="419" t="s">
        <v>339</v>
      </c>
      <c r="AE58" s="207" t="s">
        <v>259</v>
      </c>
      <c r="AF58" s="419" t="s">
        <v>16</v>
      </c>
    </row>
    <row r="59" spans="1:32" ht="89.25" customHeight="1" thickTop="1" thickBot="1" x14ac:dyDescent="0.3">
      <c r="A59" s="391"/>
      <c r="B59" s="389"/>
      <c r="C59" s="387"/>
      <c r="D59" s="386"/>
      <c r="E59" s="469"/>
      <c r="F59" s="213"/>
      <c r="G59" s="213"/>
      <c r="H59" s="94" t="s">
        <v>335</v>
      </c>
      <c r="I59" s="186">
        <v>45322</v>
      </c>
      <c r="J59" s="156"/>
      <c r="K59" s="187">
        <v>7368749.5099999998</v>
      </c>
      <c r="L59" s="156">
        <f>-K59</f>
        <v>-7368749.5099999998</v>
      </c>
      <c r="M59" s="188"/>
      <c r="N59" s="193"/>
      <c r="O59" s="196"/>
      <c r="P59" s="199"/>
      <c r="Q59" s="202"/>
      <c r="R59" s="196"/>
      <c r="S59" s="199"/>
      <c r="T59" s="202"/>
      <c r="U59" s="196"/>
      <c r="V59" s="199"/>
      <c r="W59" s="202"/>
      <c r="X59" s="196"/>
      <c r="Y59" s="205"/>
      <c r="Z59" s="190"/>
      <c r="AA59" s="190"/>
      <c r="AB59" s="190"/>
      <c r="AC59" s="190"/>
      <c r="AD59" s="420"/>
      <c r="AE59" s="208"/>
      <c r="AF59" s="420"/>
    </row>
    <row r="60" spans="1:32" ht="89.25" customHeight="1" thickTop="1" x14ac:dyDescent="0.25">
      <c r="A60" s="391"/>
      <c r="B60" s="389"/>
      <c r="C60" s="387"/>
      <c r="D60" s="386"/>
      <c r="E60" s="469"/>
      <c r="F60" s="213"/>
      <c r="G60" s="213"/>
      <c r="H60" s="94" t="s">
        <v>337</v>
      </c>
      <c r="I60" s="186">
        <v>45291</v>
      </c>
      <c r="J60" s="156"/>
      <c r="K60" s="187"/>
      <c r="L60" s="156"/>
      <c r="M60" s="188"/>
      <c r="N60" s="193"/>
      <c r="O60" s="196"/>
      <c r="P60" s="199"/>
      <c r="Q60" s="202"/>
      <c r="R60" s="196"/>
      <c r="S60" s="199"/>
      <c r="T60" s="202"/>
      <c r="U60" s="196"/>
      <c r="V60" s="199"/>
      <c r="W60" s="202"/>
      <c r="X60" s="196"/>
      <c r="Y60" s="205"/>
      <c r="Z60" s="190"/>
      <c r="AA60" s="190"/>
      <c r="AB60" s="190"/>
      <c r="AC60" s="190"/>
      <c r="AD60" s="420"/>
      <c r="AE60" s="208"/>
      <c r="AF60" s="420"/>
    </row>
    <row r="61" spans="1:32" ht="89.25" customHeight="1" thickBot="1" x14ac:dyDescent="0.3">
      <c r="A61" s="391"/>
      <c r="B61" s="390"/>
      <c r="C61" s="387"/>
      <c r="D61" s="386"/>
      <c r="E61" s="483"/>
      <c r="F61" s="214"/>
      <c r="G61" s="214"/>
      <c r="H61" s="95" t="s">
        <v>336</v>
      </c>
      <c r="I61" s="503">
        <v>45473</v>
      </c>
      <c r="J61" s="160"/>
      <c r="K61" s="173">
        <v>110700</v>
      </c>
      <c r="L61" s="160">
        <v>110700</v>
      </c>
      <c r="M61" s="174"/>
      <c r="N61" s="194"/>
      <c r="O61" s="197"/>
      <c r="P61" s="200"/>
      <c r="Q61" s="203"/>
      <c r="R61" s="197"/>
      <c r="S61" s="200"/>
      <c r="T61" s="203"/>
      <c r="U61" s="197"/>
      <c r="V61" s="200"/>
      <c r="W61" s="203"/>
      <c r="X61" s="197"/>
      <c r="Y61" s="206"/>
      <c r="Z61" s="191"/>
      <c r="AA61" s="191"/>
      <c r="AB61" s="191"/>
      <c r="AC61" s="191"/>
      <c r="AD61" s="421"/>
      <c r="AE61" s="209"/>
      <c r="AF61" s="421"/>
    </row>
    <row r="62" spans="1:32" s="82" customFormat="1" ht="56.25" customHeight="1" thickTop="1" x14ac:dyDescent="0.25">
      <c r="A62" s="411">
        <v>12</v>
      </c>
      <c r="B62" s="369" t="s">
        <v>184</v>
      </c>
      <c r="C62" s="207" t="s">
        <v>213</v>
      </c>
      <c r="D62" s="263" t="s">
        <v>218</v>
      </c>
      <c r="E62" s="371" t="s">
        <v>265</v>
      </c>
      <c r="F62" s="359">
        <v>45200</v>
      </c>
      <c r="G62" s="409">
        <v>46387</v>
      </c>
      <c r="H62" s="80" t="s">
        <v>224</v>
      </c>
      <c r="I62" s="118">
        <v>45747</v>
      </c>
      <c r="J62" s="131"/>
      <c r="K62" s="147"/>
      <c r="L62" s="131">
        <v>326318</v>
      </c>
      <c r="M62" s="133">
        <v>383590</v>
      </c>
      <c r="N62" s="260"/>
      <c r="O62" s="227"/>
      <c r="P62" s="263"/>
      <c r="Q62" s="224"/>
      <c r="R62" s="227"/>
      <c r="S62" s="221"/>
      <c r="T62" s="224"/>
      <c r="U62" s="227"/>
      <c r="V62" s="221"/>
      <c r="W62" s="224"/>
      <c r="X62" s="227"/>
      <c r="Y62" s="230"/>
      <c r="Z62" s="233">
        <f>SUM(J62:J64)</f>
        <v>295500</v>
      </c>
      <c r="AA62" s="251">
        <f t="shared" ref="AA62:AC62" si="7">SUM(K62:K64)</f>
        <v>43500</v>
      </c>
      <c r="AB62" s="233">
        <f t="shared" si="7"/>
        <v>720670</v>
      </c>
      <c r="AC62" s="251">
        <f t="shared" si="7"/>
        <v>1871010</v>
      </c>
      <c r="AD62" s="207" t="s">
        <v>227</v>
      </c>
      <c r="AE62" s="254" t="s">
        <v>222</v>
      </c>
      <c r="AF62" s="249" t="s">
        <v>16</v>
      </c>
    </row>
    <row r="63" spans="1:32" s="82" customFormat="1" ht="56.25" customHeight="1" x14ac:dyDescent="0.25">
      <c r="A63" s="412"/>
      <c r="B63" s="339"/>
      <c r="C63" s="208"/>
      <c r="D63" s="264"/>
      <c r="E63" s="338"/>
      <c r="F63" s="360"/>
      <c r="G63" s="397"/>
      <c r="H63" s="73" t="s">
        <v>225</v>
      </c>
      <c r="I63" s="100">
        <v>46387</v>
      </c>
      <c r="J63" s="137"/>
      <c r="K63" s="146"/>
      <c r="L63" s="137">
        <v>350852</v>
      </c>
      <c r="M63" s="139">
        <v>1443920</v>
      </c>
      <c r="N63" s="261"/>
      <c r="O63" s="228"/>
      <c r="P63" s="264"/>
      <c r="Q63" s="225"/>
      <c r="R63" s="228"/>
      <c r="S63" s="222"/>
      <c r="T63" s="225"/>
      <c r="U63" s="228"/>
      <c r="V63" s="222"/>
      <c r="W63" s="225"/>
      <c r="X63" s="228"/>
      <c r="Y63" s="231"/>
      <c r="Z63" s="234"/>
      <c r="AA63" s="252"/>
      <c r="AB63" s="234"/>
      <c r="AC63" s="252"/>
      <c r="AD63" s="208"/>
      <c r="AE63" s="255"/>
      <c r="AF63" s="250"/>
    </row>
    <row r="64" spans="1:32" s="82" customFormat="1" ht="56.25" customHeight="1" thickBot="1" x14ac:dyDescent="0.3">
      <c r="A64" s="413"/>
      <c r="B64" s="370"/>
      <c r="C64" s="209"/>
      <c r="D64" s="265"/>
      <c r="E64" s="372"/>
      <c r="F64" s="361"/>
      <c r="G64" s="410"/>
      <c r="H64" s="76" t="s">
        <v>287</v>
      </c>
      <c r="I64" s="119">
        <v>46387</v>
      </c>
      <c r="J64" s="140">
        <v>295500</v>
      </c>
      <c r="K64" s="148">
        <v>43500</v>
      </c>
      <c r="L64" s="140">
        <v>43500</v>
      </c>
      <c r="M64" s="142">
        <v>43500</v>
      </c>
      <c r="N64" s="262"/>
      <c r="O64" s="229"/>
      <c r="P64" s="265"/>
      <c r="Q64" s="226"/>
      <c r="R64" s="229"/>
      <c r="S64" s="223"/>
      <c r="T64" s="226"/>
      <c r="U64" s="229"/>
      <c r="V64" s="223"/>
      <c r="W64" s="226"/>
      <c r="X64" s="229"/>
      <c r="Y64" s="232"/>
      <c r="Z64" s="235"/>
      <c r="AA64" s="253"/>
      <c r="AB64" s="235"/>
      <c r="AC64" s="253"/>
      <c r="AD64" s="209"/>
      <c r="AE64" s="256"/>
      <c r="AF64" s="210"/>
    </row>
    <row r="65" spans="1:32" s="69" customFormat="1" ht="104.25" customHeight="1" thickTop="1" x14ac:dyDescent="0.25">
      <c r="A65" s="373">
        <v>13</v>
      </c>
      <c r="B65" s="376" t="s">
        <v>184</v>
      </c>
      <c r="C65" s="378" t="s">
        <v>234</v>
      </c>
      <c r="D65" s="381" t="s">
        <v>212</v>
      </c>
      <c r="E65" s="384" t="s">
        <v>312</v>
      </c>
      <c r="F65" s="335">
        <v>45292</v>
      </c>
      <c r="G65" s="335">
        <v>46387</v>
      </c>
      <c r="H65" s="81" t="s">
        <v>266</v>
      </c>
      <c r="I65" s="114">
        <v>45261</v>
      </c>
      <c r="J65" s="154"/>
      <c r="K65" s="169"/>
      <c r="L65" s="154"/>
      <c r="M65" s="152"/>
      <c r="N65" s="215"/>
      <c r="O65" s="218"/>
      <c r="P65" s="215"/>
      <c r="Q65" s="488"/>
      <c r="R65" s="244"/>
      <c r="S65" s="289"/>
      <c r="T65" s="488"/>
      <c r="U65" s="244"/>
      <c r="V65" s="289"/>
      <c r="W65" s="488"/>
      <c r="X65" s="244"/>
      <c r="Y65" s="296"/>
      <c r="Z65" s="238"/>
      <c r="AA65" s="238"/>
      <c r="AB65" s="238"/>
      <c r="AC65" s="238"/>
      <c r="AD65" s="485"/>
      <c r="AE65" s="207" t="s">
        <v>268</v>
      </c>
      <c r="AF65" s="207" t="s">
        <v>16</v>
      </c>
    </row>
    <row r="66" spans="1:32" s="69" customFormat="1" ht="104.25" customHeight="1" x14ac:dyDescent="0.25">
      <c r="A66" s="374"/>
      <c r="B66" s="376"/>
      <c r="C66" s="379"/>
      <c r="D66" s="382"/>
      <c r="E66" s="384"/>
      <c r="F66" s="336"/>
      <c r="G66" s="336"/>
      <c r="H66" s="81" t="s">
        <v>226</v>
      </c>
      <c r="I66" s="114">
        <v>45322</v>
      </c>
      <c r="J66" s="154"/>
      <c r="K66" s="169"/>
      <c r="L66" s="154"/>
      <c r="M66" s="152"/>
      <c r="N66" s="216"/>
      <c r="O66" s="219"/>
      <c r="P66" s="216"/>
      <c r="Q66" s="489"/>
      <c r="R66" s="219"/>
      <c r="S66" s="290"/>
      <c r="T66" s="489"/>
      <c r="U66" s="219"/>
      <c r="V66" s="290"/>
      <c r="W66" s="489"/>
      <c r="X66" s="219"/>
      <c r="Y66" s="422"/>
      <c r="Z66" s="239"/>
      <c r="AA66" s="239"/>
      <c r="AB66" s="239"/>
      <c r="AC66" s="239"/>
      <c r="AD66" s="486"/>
      <c r="AE66" s="208"/>
      <c r="AF66" s="247"/>
    </row>
    <row r="67" spans="1:32" s="69" customFormat="1" ht="104.25" customHeight="1" x14ac:dyDescent="0.25">
      <c r="A67" s="374"/>
      <c r="B67" s="376"/>
      <c r="C67" s="379"/>
      <c r="D67" s="382"/>
      <c r="E67" s="384"/>
      <c r="F67" s="336"/>
      <c r="G67" s="336"/>
      <c r="H67" s="93" t="s">
        <v>323</v>
      </c>
      <c r="I67" s="114">
        <v>46022</v>
      </c>
      <c r="J67" s="154"/>
      <c r="K67" s="169"/>
      <c r="L67" s="154"/>
      <c r="M67" s="152"/>
      <c r="N67" s="216"/>
      <c r="O67" s="219"/>
      <c r="P67" s="216"/>
      <c r="Q67" s="489"/>
      <c r="R67" s="219"/>
      <c r="S67" s="290"/>
      <c r="T67" s="489"/>
      <c r="U67" s="219"/>
      <c r="V67" s="290"/>
      <c r="W67" s="489"/>
      <c r="X67" s="219"/>
      <c r="Y67" s="422"/>
      <c r="Z67" s="239"/>
      <c r="AA67" s="239"/>
      <c r="AB67" s="239"/>
      <c r="AC67" s="239"/>
      <c r="AD67" s="486"/>
      <c r="AE67" s="208"/>
      <c r="AF67" s="247"/>
    </row>
    <row r="68" spans="1:32" s="69" customFormat="1" ht="104.25" customHeight="1" x14ac:dyDescent="0.25">
      <c r="A68" s="374"/>
      <c r="B68" s="376"/>
      <c r="C68" s="379"/>
      <c r="D68" s="382"/>
      <c r="E68" s="384"/>
      <c r="F68" s="336"/>
      <c r="G68" s="336"/>
      <c r="H68" s="81" t="s">
        <v>288</v>
      </c>
      <c r="I68" s="114">
        <v>46387</v>
      </c>
      <c r="J68" s="154"/>
      <c r="K68" s="169"/>
      <c r="L68" s="154"/>
      <c r="M68" s="152"/>
      <c r="N68" s="216"/>
      <c r="O68" s="219"/>
      <c r="P68" s="216"/>
      <c r="Q68" s="489"/>
      <c r="R68" s="219"/>
      <c r="S68" s="290"/>
      <c r="T68" s="489"/>
      <c r="U68" s="219"/>
      <c r="V68" s="290"/>
      <c r="W68" s="489"/>
      <c r="X68" s="219"/>
      <c r="Y68" s="422"/>
      <c r="Z68" s="239"/>
      <c r="AA68" s="239"/>
      <c r="AB68" s="239"/>
      <c r="AC68" s="239"/>
      <c r="AD68" s="486"/>
      <c r="AE68" s="208"/>
      <c r="AF68" s="247"/>
    </row>
    <row r="69" spans="1:32" s="69" customFormat="1" ht="136.5" customHeight="1" thickBot="1" x14ac:dyDescent="0.3">
      <c r="A69" s="375"/>
      <c r="B69" s="377"/>
      <c r="C69" s="380"/>
      <c r="D69" s="383"/>
      <c r="E69" s="385"/>
      <c r="F69" s="337"/>
      <c r="G69" s="337"/>
      <c r="H69" s="79" t="s">
        <v>289</v>
      </c>
      <c r="I69" s="116">
        <v>46387</v>
      </c>
      <c r="J69" s="170"/>
      <c r="K69" s="171"/>
      <c r="L69" s="170"/>
      <c r="M69" s="172"/>
      <c r="N69" s="217"/>
      <c r="O69" s="220"/>
      <c r="P69" s="217"/>
      <c r="Q69" s="490"/>
      <c r="R69" s="220"/>
      <c r="S69" s="291"/>
      <c r="T69" s="490"/>
      <c r="U69" s="220"/>
      <c r="V69" s="291"/>
      <c r="W69" s="490"/>
      <c r="X69" s="220"/>
      <c r="Y69" s="297"/>
      <c r="Z69" s="240"/>
      <c r="AA69" s="240"/>
      <c r="AB69" s="240"/>
      <c r="AC69" s="240"/>
      <c r="AD69" s="487"/>
      <c r="AE69" s="209"/>
      <c r="AF69" s="248"/>
    </row>
    <row r="70" spans="1:32" ht="15.75" thickTop="1" x14ac:dyDescent="0.25">
      <c r="A70" s="71"/>
      <c r="B70" s="71"/>
      <c r="C70" s="71"/>
      <c r="D70" s="71"/>
    </row>
    <row r="71" spans="1:32" ht="15.75" thickBot="1" x14ac:dyDescent="0.3">
      <c r="A71" s="71"/>
      <c r="B71" s="71"/>
      <c r="C71" s="71"/>
      <c r="D71" s="71"/>
    </row>
    <row r="72" spans="1:32" ht="51.75" thickTop="1" x14ac:dyDescent="0.25">
      <c r="B72" s="181" t="s">
        <v>332</v>
      </c>
      <c r="C72" s="183" t="s">
        <v>330</v>
      </c>
      <c r="D72" s="180"/>
      <c r="E72" s="180"/>
    </row>
    <row r="73" spans="1:32" ht="15.75" thickBot="1" x14ac:dyDescent="0.3">
      <c r="B73" s="182" t="s">
        <v>333</v>
      </c>
      <c r="C73" s="184" t="s">
        <v>331</v>
      </c>
      <c r="D73" s="180"/>
      <c r="E73" s="180"/>
    </row>
    <row r="74" spans="1:32" ht="15.75" thickTop="1" x14ac:dyDescent="0.25"/>
  </sheetData>
  <autoFilter ref="A7:AF69" xr:uid="{00000000-0009-0000-0000-000000000000}"/>
  <customSheetViews>
    <customSheetView guid="{51DC1E0B-36BC-4B25-8CEC-CEA7FC7B6471}" scale="60" showAutoFilter="1">
      <pane xSplit="3" ySplit="7" topLeftCell="D38" activePane="bottomRight" state="frozenSplit"/>
      <selection pane="bottomRight" activeCell="E38" sqref="E38:E43"/>
      <pageMargins left="0.7" right="0.7" top="0.75" bottom="0.75" header="0.3" footer="0.3"/>
      <pageSetup paperSize="9" orientation="portrait" r:id="rId1"/>
      <autoFilter ref="A7:AF67" xr:uid="{60D81304-0F1A-477A-B4EA-E7A061B0B3CA}"/>
    </customSheetView>
    <customSheetView guid="{A23C5091-B5CE-46E8-86BD-E5C724E3303B}" scale="85" showAutoFilter="1">
      <pane xSplit="3" ySplit="7" topLeftCell="F38" activePane="bottomRight" state="frozenSplit"/>
      <selection pane="bottomRight" activeCell="L38" sqref="L38"/>
      <pageMargins left="0.7" right="0.7" top="0.75" bottom="0.75" header="0.3" footer="0.3"/>
      <pageSetup paperSize="9" orientation="portrait" r:id="rId2"/>
      <autoFilter ref="A7:AG67" xr:uid="{E336720A-1C48-447E-B784-7A4FDB5A1E00}"/>
    </customSheetView>
  </customSheetViews>
  <mergeCells count="363">
    <mergeCell ref="AF13:AF19"/>
    <mergeCell ref="N38:N43"/>
    <mergeCell ref="O38:O43"/>
    <mergeCell ref="P38:P43"/>
    <mergeCell ref="W38:W43"/>
    <mergeCell ref="X38:X43"/>
    <mergeCell ref="Y38:Y43"/>
    <mergeCell ref="T49:T55"/>
    <mergeCell ref="AA65:AA69"/>
    <mergeCell ref="AB65:AB69"/>
    <mergeCell ref="P49:P55"/>
    <mergeCell ref="Q44:Q48"/>
    <mergeCell ref="U49:U55"/>
    <mergeCell ref="O56:O57"/>
    <mergeCell ref="P56:P57"/>
    <mergeCell ref="Q56:Q57"/>
    <mergeCell ref="R56:R57"/>
    <mergeCell ref="S56:S57"/>
    <mergeCell ref="T56:T57"/>
    <mergeCell ref="U56:U57"/>
    <mergeCell ref="P36:P37"/>
    <mergeCell ref="Q36:Q37"/>
    <mergeCell ref="P62:P64"/>
    <mergeCell ref="X44:X48"/>
    <mergeCell ref="AC65:AC69"/>
    <mergeCell ref="AD65:AD69"/>
    <mergeCell ref="Z58:Z61"/>
    <mergeCell ref="AA58:AA61"/>
    <mergeCell ref="AB58:AB61"/>
    <mergeCell ref="AC58:AC61"/>
    <mergeCell ref="Q65:Q69"/>
    <mergeCell ref="R65:R69"/>
    <mergeCell ref="S65:S69"/>
    <mergeCell ref="T65:T69"/>
    <mergeCell ref="U65:U69"/>
    <mergeCell ref="V65:V69"/>
    <mergeCell ref="W65:W69"/>
    <mergeCell ref="X65:X69"/>
    <mergeCell ref="Y65:Y69"/>
    <mergeCell ref="Q62:Q64"/>
    <mergeCell ref="AA62:AA64"/>
    <mergeCell ref="Z65:Z69"/>
    <mergeCell ref="AB62:AB64"/>
    <mergeCell ref="AF62:AF64"/>
    <mergeCell ref="A62:A64"/>
    <mergeCell ref="B56:B57"/>
    <mergeCell ref="C56:C57"/>
    <mergeCell ref="D56:D57"/>
    <mergeCell ref="E58:E61"/>
    <mergeCell ref="F58:F61"/>
    <mergeCell ref="E56:E57"/>
    <mergeCell ref="F56:F57"/>
    <mergeCell ref="F62:F64"/>
    <mergeCell ref="G62:G64"/>
    <mergeCell ref="N62:N64"/>
    <mergeCell ref="AD58:AD61"/>
    <mergeCell ref="A36:A37"/>
    <mergeCell ref="B36:B37"/>
    <mergeCell ref="C36:C37"/>
    <mergeCell ref="D36:D37"/>
    <mergeCell ref="E36:E37"/>
    <mergeCell ref="E49:E55"/>
    <mergeCell ref="D49:D55"/>
    <mergeCell ref="F49:F55"/>
    <mergeCell ref="G49:G55"/>
    <mergeCell ref="A38:A43"/>
    <mergeCell ref="B38:B43"/>
    <mergeCell ref="C38:C43"/>
    <mergeCell ref="D38:D43"/>
    <mergeCell ref="E38:E43"/>
    <mergeCell ref="D44:D48"/>
    <mergeCell ref="E44:E48"/>
    <mergeCell ref="F38:F43"/>
    <mergeCell ref="G38:G43"/>
    <mergeCell ref="S20:S23"/>
    <mergeCell ref="T20:T23"/>
    <mergeCell ref="U20:U23"/>
    <mergeCell ref="P24:P29"/>
    <mergeCell ref="Q24:Q29"/>
    <mergeCell ref="R24:R29"/>
    <mergeCell ref="S24:S29"/>
    <mergeCell ref="T24:T29"/>
    <mergeCell ref="U24:U29"/>
    <mergeCell ref="O36:O37"/>
    <mergeCell ref="U36:U37"/>
    <mergeCell ref="V36:V37"/>
    <mergeCell ref="W36:W37"/>
    <mergeCell ref="X36:X37"/>
    <mergeCell ref="AD56:AD57"/>
    <mergeCell ref="T62:T64"/>
    <mergeCell ref="AC62:AC64"/>
    <mergeCell ref="AD62:AD64"/>
    <mergeCell ref="U62:U64"/>
    <mergeCell ref="O62:O64"/>
    <mergeCell ref="AA56:AA57"/>
    <mergeCell ref="AB56:AB57"/>
    <mergeCell ref="AC56:AC57"/>
    <mergeCell ref="Y44:Y48"/>
    <mergeCell ref="Q38:Q43"/>
    <mergeCell ref="R38:R43"/>
    <mergeCell ref="S38:S43"/>
    <mergeCell ref="T38:T43"/>
    <mergeCell ref="U38:U43"/>
    <mergeCell ref="V38:V43"/>
    <mergeCell ref="Z38:Z43"/>
    <mergeCell ref="AA38:AA43"/>
    <mergeCell ref="AB38:AB43"/>
    <mergeCell ref="AF20:AF23"/>
    <mergeCell ref="V20:V23"/>
    <mergeCell ref="W20:W23"/>
    <mergeCell ref="X20:X23"/>
    <mergeCell ref="AD13:AD19"/>
    <mergeCell ref="AE13:AE19"/>
    <mergeCell ref="Y20:Y23"/>
    <mergeCell ref="Z20:Z23"/>
    <mergeCell ref="AF58:AF61"/>
    <mergeCell ref="AF49:AF55"/>
    <mergeCell ref="AF56:AF57"/>
    <mergeCell ref="V49:V55"/>
    <mergeCell ref="W49:W55"/>
    <mergeCell ref="X49:X55"/>
    <mergeCell ref="Y49:Y55"/>
    <mergeCell ref="Z44:Z48"/>
    <mergeCell ref="AA44:AA48"/>
    <mergeCell ref="AB44:AB48"/>
    <mergeCell ref="AC44:AC48"/>
    <mergeCell ref="V56:V57"/>
    <mergeCell ref="W56:W57"/>
    <mergeCell ref="AF38:AF43"/>
    <mergeCell ref="AE38:AE43"/>
    <mergeCell ref="AD38:AD43"/>
    <mergeCell ref="O24:O29"/>
    <mergeCell ref="Y30:Y35"/>
    <mergeCell ref="Z30:Z35"/>
    <mergeCell ref="AA13:AA19"/>
    <mergeCell ref="AB13:AB19"/>
    <mergeCell ref="AC13:AC19"/>
    <mergeCell ref="A8:A12"/>
    <mergeCell ref="B8:B12"/>
    <mergeCell ref="C8:C12"/>
    <mergeCell ref="D8:D12"/>
    <mergeCell ref="E8:E12"/>
    <mergeCell ref="F8:F12"/>
    <mergeCell ref="G8:G12"/>
    <mergeCell ref="N13:N19"/>
    <mergeCell ref="O20:O23"/>
    <mergeCell ref="P20:P23"/>
    <mergeCell ref="V13:V19"/>
    <mergeCell ref="W13:W19"/>
    <mergeCell ref="AB20:AB23"/>
    <mergeCell ref="AC20:AC23"/>
    <mergeCell ref="Z13:Z19"/>
    <mergeCell ref="Q13:Q19"/>
    <mergeCell ref="AA20:AA23"/>
    <mergeCell ref="R13:R19"/>
    <mergeCell ref="N5:P6"/>
    <mergeCell ref="F13:F19"/>
    <mergeCell ref="G13:G19"/>
    <mergeCell ref="P13:P19"/>
    <mergeCell ref="O13:O19"/>
    <mergeCell ref="B24:B29"/>
    <mergeCell ref="A49:A55"/>
    <mergeCell ref="B49:B55"/>
    <mergeCell ref="C49:C55"/>
    <mergeCell ref="C24:C29"/>
    <mergeCell ref="D24:D29"/>
    <mergeCell ref="E24:E29"/>
    <mergeCell ref="F24:F29"/>
    <mergeCell ref="G24:G29"/>
    <mergeCell ref="B30:B35"/>
    <mergeCell ref="C30:C35"/>
    <mergeCell ref="D30:D35"/>
    <mergeCell ref="E30:E35"/>
    <mergeCell ref="F30:F35"/>
    <mergeCell ref="G30:G35"/>
    <mergeCell ref="F36:F37"/>
    <mergeCell ref="G36:G37"/>
    <mergeCell ref="F44:F48"/>
    <mergeCell ref="G44:G48"/>
    <mergeCell ref="A65:A69"/>
    <mergeCell ref="B65:B69"/>
    <mergeCell ref="C65:C69"/>
    <mergeCell ref="D65:D69"/>
    <mergeCell ref="E65:E69"/>
    <mergeCell ref="D58:D61"/>
    <mergeCell ref="C58:C61"/>
    <mergeCell ref="B58:B61"/>
    <mergeCell ref="A58:A61"/>
    <mergeCell ref="F65:F69"/>
    <mergeCell ref="G65:G69"/>
    <mergeCell ref="E13:E19"/>
    <mergeCell ref="D13:D19"/>
    <mergeCell ref="C13:C19"/>
    <mergeCell ref="B13:B19"/>
    <mergeCell ref="A13:A19"/>
    <mergeCell ref="A44:A48"/>
    <mergeCell ref="B44:B48"/>
    <mergeCell ref="C44:C48"/>
    <mergeCell ref="A20:A23"/>
    <mergeCell ref="B20:B23"/>
    <mergeCell ref="A30:A35"/>
    <mergeCell ref="C20:C23"/>
    <mergeCell ref="D20:D23"/>
    <mergeCell ref="E20:E23"/>
    <mergeCell ref="F20:F23"/>
    <mergeCell ref="G20:G23"/>
    <mergeCell ref="A24:A29"/>
    <mergeCell ref="A56:A57"/>
    <mergeCell ref="B62:B64"/>
    <mergeCell ref="C62:C64"/>
    <mergeCell ref="D62:D64"/>
    <mergeCell ref="E62:E64"/>
    <mergeCell ref="A2:AF2"/>
    <mergeCell ref="A4:B4"/>
    <mergeCell ref="A5:A7"/>
    <mergeCell ref="B5:B7"/>
    <mergeCell ref="C5:C7"/>
    <mergeCell ref="D5:D7"/>
    <mergeCell ref="E5:E7"/>
    <mergeCell ref="F5:F7"/>
    <mergeCell ref="G5:G7"/>
    <mergeCell ref="H5:M5"/>
    <mergeCell ref="J6:M6"/>
    <mergeCell ref="Z5:AC5"/>
    <mergeCell ref="AF5:AF7"/>
    <mergeCell ref="H6:H7"/>
    <mergeCell ref="I6:I7"/>
    <mergeCell ref="Q6:S6"/>
    <mergeCell ref="W6:Y6"/>
    <mergeCell ref="AD5:AD7"/>
    <mergeCell ref="AE5:AE7"/>
    <mergeCell ref="Z6:Z7"/>
    <mergeCell ref="AA6:AA7"/>
    <mergeCell ref="T6:V6"/>
    <mergeCell ref="AC6:AC7"/>
    <mergeCell ref="AB6:AB7"/>
    <mergeCell ref="S13:S19"/>
    <mergeCell ref="T13:T19"/>
    <mergeCell ref="U13:U19"/>
    <mergeCell ref="AE62:AE64"/>
    <mergeCell ref="R20:R23"/>
    <mergeCell ref="S62:S64"/>
    <mergeCell ref="W24:W29"/>
    <mergeCell ref="Q30:Q35"/>
    <mergeCell ref="R30:R35"/>
    <mergeCell ref="S30:S35"/>
    <mergeCell ref="T30:T35"/>
    <mergeCell ref="U30:U35"/>
    <mergeCell ref="V30:V35"/>
    <mergeCell ref="W30:W35"/>
    <mergeCell ref="AD24:AD29"/>
    <mergeCell ref="AD20:AD23"/>
    <mergeCell ref="AB49:AB55"/>
    <mergeCell ref="Q20:Q23"/>
    <mergeCell ref="V24:V29"/>
    <mergeCell ref="R36:R37"/>
    <mergeCell ref="S36:S37"/>
    <mergeCell ref="T36:T37"/>
    <mergeCell ref="S44:S48"/>
    <mergeCell ref="AD44:AD48"/>
    <mergeCell ref="N30:N35"/>
    <mergeCell ref="O30:O35"/>
    <mergeCell ref="N36:N37"/>
    <mergeCell ref="Z56:Z57"/>
    <mergeCell ref="N20:N23"/>
    <mergeCell ref="N24:N29"/>
    <mergeCell ref="AD49:AD55"/>
    <mergeCell ref="AD36:AD37"/>
    <mergeCell ref="AE20:AE23"/>
    <mergeCell ref="N44:N48"/>
    <mergeCell ref="O44:O48"/>
    <mergeCell ref="P44:P48"/>
    <mergeCell ref="Q49:Q55"/>
    <mergeCell ref="R49:R55"/>
    <mergeCell ref="S49:S55"/>
    <mergeCell ref="T44:T48"/>
    <mergeCell ref="U44:U48"/>
    <mergeCell ref="X56:X57"/>
    <mergeCell ref="Y56:Y57"/>
    <mergeCell ref="X30:X35"/>
    <mergeCell ref="R44:R48"/>
    <mergeCell ref="V44:V48"/>
    <mergeCell ref="W44:W48"/>
    <mergeCell ref="P30:P35"/>
    <mergeCell ref="N8:N12"/>
    <mergeCell ref="O8:O12"/>
    <mergeCell ref="P8:P12"/>
    <mergeCell ref="Q8:Q12"/>
    <mergeCell ref="R8:R12"/>
    <mergeCell ref="S8:S12"/>
    <mergeCell ref="T8:T12"/>
    <mergeCell ref="U8:U12"/>
    <mergeCell ref="V8:V12"/>
    <mergeCell ref="W8:W12"/>
    <mergeCell ref="X8:X12"/>
    <mergeCell ref="Z8:Z12"/>
    <mergeCell ref="AA8:AA12"/>
    <mergeCell ref="AB8:AB12"/>
    <mergeCell ref="AC8:AC12"/>
    <mergeCell ref="AD8:AD12"/>
    <mergeCell ref="AE8:AE12"/>
    <mergeCell ref="Y8:Y12"/>
    <mergeCell ref="AF8:AF12"/>
    <mergeCell ref="X24:X29"/>
    <mergeCell ref="AF24:AF29"/>
    <mergeCell ref="AA30:AA35"/>
    <mergeCell ref="AF30:AF35"/>
    <mergeCell ref="AF36:AF37"/>
    <mergeCell ref="Y24:Y29"/>
    <mergeCell ref="Z24:Z29"/>
    <mergeCell ref="AA24:AA29"/>
    <mergeCell ref="AB24:AB29"/>
    <mergeCell ref="AC24:AC29"/>
    <mergeCell ref="Z36:Z37"/>
    <mergeCell ref="AA36:AA37"/>
    <mergeCell ref="AB36:AB37"/>
    <mergeCell ref="AC36:AC37"/>
    <mergeCell ref="Y36:Y37"/>
    <mergeCell ref="AE24:AE29"/>
    <mergeCell ref="AB30:AB35"/>
    <mergeCell ref="AC30:AC35"/>
    <mergeCell ref="AD30:AD35"/>
    <mergeCell ref="AE30:AE35"/>
    <mergeCell ref="AE36:AE37"/>
    <mergeCell ref="X13:X19"/>
    <mergeCell ref="Y13:Y19"/>
    <mergeCell ref="AE65:AE69"/>
    <mergeCell ref="AE49:AE55"/>
    <mergeCell ref="AE56:AE57"/>
    <mergeCell ref="AE58:AE61"/>
    <mergeCell ref="AE44:AE48"/>
    <mergeCell ref="AF44:AF48"/>
    <mergeCell ref="G58:G61"/>
    <mergeCell ref="N65:N69"/>
    <mergeCell ref="O65:O69"/>
    <mergeCell ref="P65:P69"/>
    <mergeCell ref="V62:V64"/>
    <mergeCell ref="W62:W64"/>
    <mergeCell ref="X62:X64"/>
    <mergeCell ref="Y62:Y64"/>
    <mergeCell ref="Z62:Z64"/>
    <mergeCell ref="R62:R64"/>
    <mergeCell ref="G56:G57"/>
    <mergeCell ref="AC49:AC55"/>
    <mergeCell ref="N49:N55"/>
    <mergeCell ref="O49:O55"/>
    <mergeCell ref="Z49:Z55"/>
    <mergeCell ref="AA49:AA55"/>
    <mergeCell ref="N56:N57"/>
    <mergeCell ref="AF65:AF69"/>
    <mergeCell ref="AC38:AC43"/>
    <mergeCell ref="N58:N61"/>
    <mergeCell ref="O58:O61"/>
    <mergeCell ref="P58:P61"/>
    <mergeCell ref="Q58:Q61"/>
    <mergeCell ref="R58:R61"/>
    <mergeCell ref="S58:S61"/>
    <mergeCell ref="T58:T61"/>
    <mergeCell ref="U58:U61"/>
    <mergeCell ref="V58:V61"/>
    <mergeCell ref="W58:W61"/>
    <mergeCell ref="X58:X61"/>
    <mergeCell ref="Y58:Y61"/>
  </mergeCells>
  <dataValidations xWindow="1397" yWindow="543" count="5">
    <dataValidation type="whole" operator="greaterThanOrEqual" allowBlank="1" showInputMessage="1" showErrorMessage="1" errorTitle="Uwaga!" error="Proszę podać kwotę w pełnych złotych." promptTitle="Uwaga!" prompt="Proszę podać kwotę w pełnych złotych." sqref="N62 Z38:AC38 J20:M48 W38 N44:N48 N38 T38 Q36 J17:J19 N20:N36 T20:T36 W20:W36 Z36:AC36 W13 T13 N13 J13:J15 K13:L13 M13:M15 J62:M64 W62 T62" xr:uid="{00000000-0002-0000-0000-000000000000}">
      <formula1>0</formula1>
    </dataValidation>
    <dataValidation type="date" allowBlank="1" showInputMessage="1" showErrorMessage="1" errorTitle="Uwaga!" error="Proszę podać datę w formacie rrrr.mm.dd" promptTitle="Uwaga!" prompt="Proszę podać datę w formacie rrrr.mm.dd" sqref="I63:I64 G38:G48 I13:I48 G20:G36 G13 G62" xr:uid="{00000000-0002-0000-0000-000001000000}">
      <formula1>36526</formula1>
      <formula2>54789</formula2>
    </dataValidation>
    <dataValidation allowBlank="1" errorTitle="Uwaga!" error="Proszę podać kwotę w pełnych złotych." promptTitle="Uwaga!" prompt="Proszę podać kwotę w pełnych złotych." sqref="AD44:AE48 AD38:AE39 AD20:AE36 AD13:AE13 AD62:AE62" xr:uid="{00000000-0002-0000-0000-000002000000}"/>
    <dataValidation type="whole" allowBlank="1" showInputMessage="1" showErrorMessage="1" errorTitle="Uwaga!" error="Proszę podać kwotę w pełnych złotych." promptTitle="Uwaga!" prompt="Proszę podać kwotę w pełnych złotych." sqref="Z62:AC62 Z24:AC24 Z30:AC30 Z20:AC21 Z13:AC13 Z44:AC44" xr:uid="{00000000-0002-0000-0000-000003000000}">
      <formula1>-1000000000</formula1>
      <formula2>1000000000</formula2>
    </dataValidation>
    <dataValidation allowBlank="1" showInputMessage="1" showErrorMessage="1" errorTitle="Poszę wybrać z listy rozwijanej" promptTitle="Poszę wybrać z listy rozwijanej" sqref="C5:F5 H5:H6" xr:uid="{00000000-0002-0000-0000-000004000000}"/>
  </dataValidation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
  <sheetViews>
    <sheetView workbookViewId="0">
      <selection sqref="A1:H1"/>
    </sheetView>
  </sheetViews>
  <sheetFormatPr defaultColWidth="9" defaultRowHeight="15" x14ac:dyDescent="0.25"/>
  <cols>
    <col min="1" max="1" width="8.85546875" style="1" customWidth="1"/>
    <col min="2" max="2" width="57.42578125" style="1" customWidth="1"/>
    <col min="3" max="8" width="16.7109375" style="1" customWidth="1"/>
    <col min="9" max="234" width="9" style="1"/>
    <col min="235" max="235" width="8.85546875" style="1" customWidth="1"/>
    <col min="236" max="236" width="57.42578125" style="1" customWidth="1"/>
    <col min="237" max="237" width="23.28515625" style="1" customWidth="1"/>
    <col min="238" max="246" width="20.7109375" style="1" customWidth="1"/>
    <col min="247" max="247" width="19.140625" style="1" customWidth="1"/>
    <col min="248" max="249" width="20.42578125" style="1" customWidth="1"/>
    <col min="250" max="250" width="21.7109375" style="1" customWidth="1"/>
    <col min="251" max="251" width="20.7109375" style="1" customWidth="1"/>
    <col min="252" max="253" width="19.140625" style="1" customWidth="1"/>
    <col min="254" max="254" width="20.7109375" style="1" customWidth="1"/>
    <col min="255" max="255" width="20.85546875" style="1" customWidth="1"/>
    <col min="256" max="256" width="20.7109375" style="1" customWidth="1"/>
    <col min="257" max="257" width="20.28515625" style="1" customWidth="1"/>
    <col min="258" max="258" width="6.42578125" style="1" customWidth="1"/>
    <col min="259" max="259" width="19.140625" style="1" customWidth="1"/>
    <col min="260" max="260" width="10" style="1" customWidth="1"/>
    <col min="261" max="264" width="11.140625" style="1" customWidth="1"/>
    <col min="265" max="490" width="9" style="1"/>
    <col min="491" max="491" width="8.85546875" style="1" customWidth="1"/>
    <col min="492" max="492" width="57.42578125" style="1" customWidth="1"/>
    <col min="493" max="493" width="23.28515625" style="1" customWidth="1"/>
    <col min="494" max="502" width="20.7109375" style="1" customWidth="1"/>
    <col min="503" max="503" width="19.140625" style="1" customWidth="1"/>
    <col min="504" max="505" width="20.42578125" style="1" customWidth="1"/>
    <col min="506" max="506" width="21.7109375" style="1" customWidth="1"/>
    <col min="507" max="507" width="20.7109375" style="1" customWidth="1"/>
    <col min="508" max="509" width="19.140625" style="1" customWidth="1"/>
    <col min="510" max="510" width="20.7109375" style="1" customWidth="1"/>
    <col min="511" max="511" width="20.85546875" style="1" customWidth="1"/>
    <col min="512" max="512" width="20.7109375" style="1" customWidth="1"/>
    <col min="513" max="513" width="20.28515625" style="1" customWidth="1"/>
    <col min="514" max="514" width="6.42578125" style="1" customWidth="1"/>
    <col min="515" max="515" width="19.140625" style="1" customWidth="1"/>
    <col min="516" max="516" width="10" style="1" customWidth="1"/>
    <col min="517" max="520" width="11.140625" style="1" customWidth="1"/>
    <col min="521" max="746" width="9" style="1"/>
    <col min="747" max="747" width="8.85546875" style="1" customWidth="1"/>
    <col min="748" max="748" width="57.42578125" style="1" customWidth="1"/>
    <col min="749" max="749" width="23.28515625" style="1" customWidth="1"/>
    <col min="750" max="758" width="20.7109375" style="1" customWidth="1"/>
    <col min="759" max="759" width="19.140625" style="1" customWidth="1"/>
    <col min="760" max="761" width="20.42578125" style="1" customWidth="1"/>
    <col min="762" max="762" width="21.7109375" style="1" customWidth="1"/>
    <col min="763" max="763" width="20.7109375" style="1" customWidth="1"/>
    <col min="764" max="765" width="19.140625" style="1" customWidth="1"/>
    <col min="766" max="766" width="20.7109375" style="1" customWidth="1"/>
    <col min="767" max="767" width="20.85546875" style="1" customWidth="1"/>
    <col min="768" max="768" width="20.7109375" style="1" customWidth="1"/>
    <col min="769" max="769" width="20.28515625" style="1" customWidth="1"/>
    <col min="770" max="770" width="6.42578125" style="1" customWidth="1"/>
    <col min="771" max="771" width="19.140625" style="1" customWidth="1"/>
    <col min="772" max="772" width="10" style="1" customWidth="1"/>
    <col min="773" max="776" width="11.140625" style="1" customWidth="1"/>
    <col min="777" max="1002" width="9" style="1"/>
    <col min="1003" max="1003" width="8.85546875" style="1" customWidth="1"/>
    <col min="1004" max="1004" width="57.42578125" style="1" customWidth="1"/>
    <col min="1005" max="1005" width="23.28515625" style="1" customWidth="1"/>
    <col min="1006" max="1014" width="20.7109375" style="1" customWidth="1"/>
    <col min="1015" max="1015" width="19.140625" style="1" customWidth="1"/>
    <col min="1016" max="1017" width="20.42578125" style="1" customWidth="1"/>
    <col min="1018" max="1018" width="21.7109375" style="1" customWidth="1"/>
    <col min="1019" max="1019" width="20.7109375" style="1" customWidth="1"/>
    <col min="1020" max="1021" width="19.140625" style="1" customWidth="1"/>
    <col min="1022" max="1022" width="20.7109375" style="1" customWidth="1"/>
    <col min="1023" max="1023" width="20.85546875" style="1" customWidth="1"/>
    <col min="1024" max="1024" width="20.7109375" style="1" customWidth="1"/>
    <col min="1025" max="1025" width="20.28515625" style="1" customWidth="1"/>
    <col min="1026" max="1026" width="6.42578125" style="1" customWidth="1"/>
    <col min="1027" max="1027" width="19.140625" style="1" customWidth="1"/>
    <col min="1028" max="1028" width="10" style="1" customWidth="1"/>
    <col min="1029" max="1032" width="11.140625" style="1" customWidth="1"/>
    <col min="1033" max="1258" width="9" style="1"/>
    <col min="1259" max="1259" width="8.85546875" style="1" customWidth="1"/>
    <col min="1260" max="1260" width="57.42578125" style="1" customWidth="1"/>
    <col min="1261" max="1261" width="23.28515625" style="1" customWidth="1"/>
    <col min="1262" max="1270" width="20.7109375" style="1" customWidth="1"/>
    <col min="1271" max="1271" width="19.140625" style="1" customWidth="1"/>
    <col min="1272" max="1273" width="20.42578125" style="1" customWidth="1"/>
    <col min="1274" max="1274" width="21.7109375" style="1" customWidth="1"/>
    <col min="1275" max="1275" width="20.7109375" style="1" customWidth="1"/>
    <col min="1276" max="1277" width="19.140625" style="1" customWidth="1"/>
    <col min="1278" max="1278" width="20.7109375" style="1" customWidth="1"/>
    <col min="1279" max="1279" width="20.85546875" style="1" customWidth="1"/>
    <col min="1280" max="1280" width="20.7109375" style="1" customWidth="1"/>
    <col min="1281" max="1281" width="20.28515625" style="1" customWidth="1"/>
    <col min="1282" max="1282" width="6.42578125" style="1" customWidth="1"/>
    <col min="1283" max="1283" width="19.140625" style="1" customWidth="1"/>
    <col min="1284" max="1284" width="10" style="1" customWidth="1"/>
    <col min="1285" max="1288" width="11.140625" style="1" customWidth="1"/>
    <col min="1289" max="1514" width="9" style="1"/>
    <col min="1515" max="1515" width="8.85546875" style="1" customWidth="1"/>
    <col min="1516" max="1516" width="57.42578125" style="1" customWidth="1"/>
    <col min="1517" max="1517" width="23.28515625" style="1" customWidth="1"/>
    <col min="1518" max="1526" width="20.7109375" style="1" customWidth="1"/>
    <col min="1527" max="1527" width="19.140625" style="1" customWidth="1"/>
    <col min="1528" max="1529" width="20.42578125" style="1" customWidth="1"/>
    <col min="1530" max="1530" width="21.7109375" style="1" customWidth="1"/>
    <col min="1531" max="1531" width="20.7109375" style="1" customWidth="1"/>
    <col min="1532" max="1533" width="19.140625" style="1" customWidth="1"/>
    <col min="1534" max="1534" width="20.7109375" style="1" customWidth="1"/>
    <col min="1535" max="1535" width="20.85546875" style="1" customWidth="1"/>
    <col min="1536" max="1536" width="20.7109375" style="1" customWidth="1"/>
    <col min="1537" max="1537" width="20.28515625" style="1" customWidth="1"/>
    <col min="1538" max="1538" width="6.42578125" style="1" customWidth="1"/>
    <col min="1539" max="1539" width="19.140625" style="1" customWidth="1"/>
    <col min="1540" max="1540" width="10" style="1" customWidth="1"/>
    <col min="1541" max="1544" width="11.140625" style="1" customWidth="1"/>
    <col min="1545" max="1770" width="9" style="1"/>
    <col min="1771" max="1771" width="8.85546875" style="1" customWidth="1"/>
    <col min="1772" max="1772" width="57.42578125" style="1" customWidth="1"/>
    <col min="1773" max="1773" width="23.28515625" style="1" customWidth="1"/>
    <col min="1774" max="1782" width="20.7109375" style="1" customWidth="1"/>
    <col min="1783" max="1783" width="19.140625" style="1" customWidth="1"/>
    <col min="1784" max="1785" width="20.42578125" style="1" customWidth="1"/>
    <col min="1786" max="1786" width="21.7109375" style="1" customWidth="1"/>
    <col min="1787" max="1787" width="20.7109375" style="1" customWidth="1"/>
    <col min="1788" max="1789" width="19.140625" style="1" customWidth="1"/>
    <col min="1790" max="1790" width="20.7109375" style="1" customWidth="1"/>
    <col min="1791" max="1791" width="20.85546875" style="1" customWidth="1"/>
    <col min="1792" max="1792" width="20.7109375" style="1" customWidth="1"/>
    <col min="1793" max="1793" width="20.28515625" style="1" customWidth="1"/>
    <col min="1794" max="1794" width="6.42578125" style="1" customWidth="1"/>
    <col min="1795" max="1795" width="19.140625" style="1" customWidth="1"/>
    <col min="1796" max="1796" width="10" style="1" customWidth="1"/>
    <col min="1797" max="1800" width="11.140625" style="1" customWidth="1"/>
    <col min="1801" max="2026" width="9" style="1"/>
    <col min="2027" max="2027" width="8.85546875" style="1" customWidth="1"/>
    <col min="2028" max="2028" width="57.42578125" style="1" customWidth="1"/>
    <col min="2029" max="2029" width="23.28515625" style="1" customWidth="1"/>
    <col min="2030" max="2038" width="20.7109375" style="1" customWidth="1"/>
    <col min="2039" max="2039" width="19.140625" style="1" customWidth="1"/>
    <col min="2040" max="2041" width="20.42578125" style="1" customWidth="1"/>
    <col min="2042" max="2042" width="21.7109375" style="1" customWidth="1"/>
    <col min="2043" max="2043" width="20.7109375" style="1" customWidth="1"/>
    <col min="2044" max="2045" width="19.140625" style="1" customWidth="1"/>
    <col min="2046" max="2046" width="20.7109375" style="1" customWidth="1"/>
    <col min="2047" max="2047" width="20.85546875" style="1" customWidth="1"/>
    <col min="2048" max="2048" width="20.7109375" style="1" customWidth="1"/>
    <col min="2049" max="2049" width="20.28515625" style="1" customWidth="1"/>
    <col min="2050" max="2050" width="6.42578125" style="1" customWidth="1"/>
    <col min="2051" max="2051" width="19.140625" style="1" customWidth="1"/>
    <col min="2052" max="2052" width="10" style="1" customWidth="1"/>
    <col min="2053" max="2056" width="11.140625" style="1" customWidth="1"/>
    <col min="2057" max="2282" width="9" style="1"/>
    <col min="2283" max="2283" width="8.85546875" style="1" customWidth="1"/>
    <col min="2284" max="2284" width="57.42578125" style="1" customWidth="1"/>
    <col min="2285" max="2285" width="23.28515625" style="1" customWidth="1"/>
    <col min="2286" max="2294" width="20.7109375" style="1" customWidth="1"/>
    <col min="2295" max="2295" width="19.140625" style="1" customWidth="1"/>
    <col min="2296" max="2297" width="20.42578125" style="1" customWidth="1"/>
    <col min="2298" max="2298" width="21.7109375" style="1" customWidth="1"/>
    <col min="2299" max="2299" width="20.7109375" style="1" customWidth="1"/>
    <col min="2300" max="2301" width="19.140625" style="1" customWidth="1"/>
    <col min="2302" max="2302" width="20.7109375" style="1" customWidth="1"/>
    <col min="2303" max="2303" width="20.85546875" style="1" customWidth="1"/>
    <col min="2304" max="2304" width="20.7109375" style="1" customWidth="1"/>
    <col min="2305" max="2305" width="20.28515625" style="1" customWidth="1"/>
    <col min="2306" max="2306" width="6.42578125" style="1" customWidth="1"/>
    <col min="2307" max="2307" width="19.140625" style="1" customWidth="1"/>
    <col min="2308" max="2308" width="10" style="1" customWidth="1"/>
    <col min="2309" max="2312" width="11.140625" style="1" customWidth="1"/>
    <col min="2313" max="2538" width="9" style="1"/>
    <col min="2539" max="2539" width="8.85546875" style="1" customWidth="1"/>
    <col min="2540" max="2540" width="57.42578125" style="1" customWidth="1"/>
    <col min="2541" max="2541" width="23.28515625" style="1" customWidth="1"/>
    <col min="2542" max="2550" width="20.7109375" style="1" customWidth="1"/>
    <col min="2551" max="2551" width="19.140625" style="1" customWidth="1"/>
    <col min="2552" max="2553" width="20.42578125" style="1" customWidth="1"/>
    <col min="2554" max="2554" width="21.7109375" style="1" customWidth="1"/>
    <col min="2555" max="2555" width="20.7109375" style="1" customWidth="1"/>
    <col min="2556" max="2557" width="19.140625" style="1" customWidth="1"/>
    <col min="2558" max="2558" width="20.7109375" style="1" customWidth="1"/>
    <col min="2559" max="2559" width="20.85546875" style="1" customWidth="1"/>
    <col min="2560" max="2560" width="20.7109375" style="1" customWidth="1"/>
    <col min="2561" max="2561" width="20.28515625" style="1" customWidth="1"/>
    <col min="2562" max="2562" width="6.42578125" style="1" customWidth="1"/>
    <col min="2563" max="2563" width="19.140625" style="1" customWidth="1"/>
    <col min="2564" max="2564" width="10" style="1" customWidth="1"/>
    <col min="2565" max="2568" width="11.140625" style="1" customWidth="1"/>
    <col min="2569" max="2794" width="9" style="1"/>
    <col min="2795" max="2795" width="8.85546875" style="1" customWidth="1"/>
    <col min="2796" max="2796" width="57.42578125" style="1" customWidth="1"/>
    <col min="2797" max="2797" width="23.28515625" style="1" customWidth="1"/>
    <col min="2798" max="2806" width="20.7109375" style="1" customWidth="1"/>
    <col min="2807" max="2807" width="19.140625" style="1" customWidth="1"/>
    <col min="2808" max="2809" width="20.42578125" style="1" customWidth="1"/>
    <col min="2810" max="2810" width="21.7109375" style="1" customWidth="1"/>
    <col min="2811" max="2811" width="20.7109375" style="1" customWidth="1"/>
    <col min="2812" max="2813" width="19.140625" style="1" customWidth="1"/>
    <col min="2814" max="2814" width="20.7109375" style="1" customWidth="1"/>
    <col min="2815" max="2815" width="20.85546875" style="1" customWidth="1"/>
    <col min="2816" max="2816" width="20.7109375" style="1" customWidth="1"/>
    <col min="2817" max="2817" width="20.28515625" style="1" customWidth="1"/>
    <col min="2818" max="2818" width="6.42578125" style="1" customWidth="1"/>
    <col min="2819" max="2819" width="19.140625" style="1" customWidth="1"/>
    <col min="2820" max="2820" width="10" style="1" customWidth="1"/>
    <col min="2821" max="2824" width="11.140625" style="1" customWidth="1"/>
    <col min="2825" max="3050" width="9" style="1"/>
    <col min="3051" max="3051" width="8.85546875" style="1" customWidth="1"/>
    <col min="3052" max="3052" width="57.42578125" style="1" customWidth="1"/>
    <col min="3053" max="3053" width="23.28515625" style="1" customWidth="1"/>
    <col min="3054" max="3062" width="20.7109375" style="1" customWidth="1"/>
    <col min="3063" max="3063" width="19.140625" style="1" customWidth="1"/>
    <col min="3064" max="3065" width="20.42578125" style="1" customWidth="1"/>
    <col min="3066" max="3066" width="21.7109375" style="1" customWidth="1"/>
    <col min="3067" max="3067" width="20.7109375" style="1" customWidth="1"/>
    <col min="3068" max="3069" width="19.140625" style="1" customWidth="1"/>
    <col min="3070" max="3070" width="20.7109375" style="1" customWidth="1"/>
    <col min="3071" max="3071" width="20.85546875" style="1" customWidth="1"/>
    <col min="3072" max="3072" width="20.7109375" style="1" customWidth="1"/>
    <col min="3073" max="3073" width="20.28515625" style="1" customWidth="1"/>
    <col min="3074" max="3074" width="6.42578125" style="1" customWidth="1"/>
    <col min="3075" max="3075" width="19.140625" style="1" customWidth="1"/>
    <col min="3076" max="3076" width="10" style="1" customWidth="1"/>
    <col min="3077" max="3080" width="11.140625" style="1" customWidth="1"/>
    <col min="3081" max="3306" width="9" style="1"/>
    <col min="3307" max="3307" width="8.85546875" style="1" customWidth="1"/>
    <col min="3308" max="3308" width="57.42578125" style="1" customWidth="1"/>
    <col min="3309" max="3309" width="23.28515625" style="1" customWidth="1"/>
    <col min="3310" max="3318" width="20.7109375" style="1" customWidth="1"/>
    <col min="3319" max="3319" width="19.140625" style="1" customWidth="1"/>
    <col min="3320" max="3321" width="20.42578125" style="1" customWidth="1"/>
    <col min="3322" max="3322" width="21.7109375" style="1" customWidth="1"/>
    <col min="3323" max="3323" width="20.7109375" style="1" customWidth="1"/>
    <col min="3324" max="3325" width="19.140625" style="1" customWidth="1"/>
    <col min="3326" max="3326" width="20.7109375" style="1" customWidth="1"/>
    <col min="3327" max="3327" width="20.85546875" style="1" customWidth="1"/>
    <col min="3328" max="3328" width="20.7109375" style="1" customWidth="1"/>
    <col min="3329" max="3329" width="20.28515625" style="1" customWidth="1"/>
    <col min="3330" max="3330" width="6.42578125" style="1" customWidth="1"/>
    <col min="3331" max="3331" width="19.140625" style="1" customWidth="1"/>
    <col min="3332" max="3332" width="10" style="1" customWidth="1"/>
    <col min="3333" max="3336" width="11.140625" style="1" customWidth="1"/>
    <col min="3337" max="3562" width="9" style="1"/>
    <col min="3563" max="3563" width="8.85546875" style="1" customWidth="1"/>
    <col min="3564" max="3564" width="57.42578125" style="1" customWidth="1"/>
    <col min="3565" max="3565" width="23.28515625" style="1" customWidth="1"/>
    <col min="3566" max="3574" width="20.7109375" style="1" customWidth="1"/>
    <col min="3575" max="3575" width="19.140625" style="1" customWidth="1"/>
    <col min="3576" max="3577" width="20.42578125" style="1" customWidth="1"/>
    <col min="3578" max="3578" width="21.7109375" style="1" customWidth="1"/>
    <col min="3579" max="3579" width="20.7109375" style="1" customWidth="1"/>
    <col min="3580" max="3581" width="19.140625" style="1" customWidth="1"/>
    <col min="3582" max="3582" width="20.7109375" style="1" customWidth="1"/>
    <col min="3583" max="3583" width="20.85546875" style="1" customWidth="1"/>
    <col min="3584" max="3584" width="20.7109375" style="1" customWidth="1"/>
    <col min="3585" max="3585" width="20.28515625" style="1" customWidth="1"/>
    <col min="3586" max="3586" width="6.42578125" style="1" customWidth="1"/>
    <col min="3587" max="3587" width="19.140625" style="1" customWidth="1"/>
    <col min="3588" max="3588" width="10" style="1" customWidth="1"/>
    <col min="3589" max="3592" width="11.140625" style="1" customWidth="1"/>
    <col min="3593" max="3818" width="9" style="1"/>
    <col min="3819" max="3819" width="8.85546875" style="1" customWidth="1"/>
    <col min="3820" max="3820" width="57.42578125" style="1" customWidth="1"/>
    <col min="3821" max="3821" width="23.28515625" style="1" customWidth="1"/>
    <col min="3822" max="3830" width="20.7109375" style="1" customWidth="1"/>
    <col min="3831" max="3831" width="19.140625" style="1" customWidth="1"/>
    <col min="3832" max="3833" width="20.42578125" style="1" customWidth="1"/>
    <col min="3834" max="3834" width="21.7109375" style="1" customWidth="1"/>
    <col min="3835" max="3835" width="20.7109375" style="1" customWidth="1"/>
    <col min="3836" max="3837" width="19.140625" style="1" customWidth="1"/>
    <col min="3838" max="3838" width="20.7109375" style="1" customWidth="1"/>
    <col min="3839" max="3839" width="20.85546875" style="1" customWidth="1"/>
    <col min="3840" max="3840" width="20.7109375" style="1" customWidth="1"/>
    <col min="3841" max="3841" width="20.28515625" style="1" customWidth="1"/>
    <col min="3842" max="3842" width="6.42578125" style="1" customWidth="1"/>
    <col min="3843" max="3843" width="19.140625" style="1" customWidth="1"/>
    <col min="3844" max="3844" width="10" style="1" customWidth="1"/>
    <col min="3845" max="3848" width="11.140625" style="1" customWidth="1"/>
    <col min="3849" max="4074" width="9" style="1"/>
    <col min="4075" max="4075" width="8.85546875" style="1" customWidth="1"/>
    <col min="4076" max="4076" width="57.42578125" style="1" customWidth="1"/>
    <col min="4077" max="4077" width="23.28515625" style="1" customWidth="1"/>
    <col min="4078" max="4086" width="20.7109375" style="1" customWidth="1"/>
    <col min="4087" max="4087" width="19.140625" style="1" customWidth="1"/>
    <col min="4088" max="4089" width="20.42578125" style="1" customWidth="1"/>
    <col min="4090" max="4090" width="21.7109375" style="1" customWidth="1"/>
    <col min="4091" max="4091" width="20.7109375" style="1" customWidth="1"/>
    <col min="4092" max="4093" width="19.140625" style="1" customWidth="1"/>
    <col min="4094" max="4094" width="20.7109375" style="1" customWidth="1"/>
    <col min="4095" max="4095" width="20.85546875" style="1" customWidth="1"/>
    <col min="4096" max="4096" width="20.7109375" style="1" customWidth="1"/>
    <col min="4097" max="4097" width="20.28515625" style="1" customWidth="1"/>
    <col min="4098" max="4098" width="6.42578125" style="1" customWidth="1"/>
    <col min="4099" max="4099" width="19.140625" style="1" customWidth="1"/>
    <col min="4100" max="4100" width="10" style="1" customWidth="1"/>
    <col min="4101" max="4104" width="11.140625" style="1" customWidth="1"/>
    <col min="4105" max="4330" width="9" style="1"/>
    <col min="4331" max="4331" width="8.85546875" style="1" customWidth="1"/>
    <col min="4332" max="4332" width="57.42578125" style="1" customWidth="1"/>
    <col min="4333" max="4333" width="23.28515625" style="1" customWidth="1"/>
    <col min="4334" max="4342" width="20.7109375" style="1" customWidth="1"/>
    <col min="4343" max="4343" width="19.140625" style="1" customWidth="1"/>
    <col min="4344" max="4345" width="20.42578125" style="1" customWidth="1"/>
    <col min="4346" max="4346" width="21.7109375" style="1" customWidth="1"/>
    <col min="4347" max="4347" width="20.7109375" style="1" customWidth="1"/>
    <col min="4348" max="4349" width="19.140625" style="1" customWidth="1"/>
    <col min="4350" max="4350" width="20.7109375" style="1" customWidth="1"/>
    <col min="4351" max="4351" width="20.85546875" style="1" customWidth="1"/>
    <col min="4352" max="4352" width="20.7109375" style="1" customWidth="1"/>
    <col min="4353" max="4353" width="20.28515625" style="1" customWidth="1"/>
    <col min="4354" max="4354" width="6.42578125" style="1" customWidth="1"/>
    <col min="4355" max="4355" width="19.140625" style="1" customWidth="1"/>
    <col min="4356" max="4356" width="10" style="1" customWidth="1"/>
    <col min="4357" max="4360" width="11.140625" style="1" customWidth="1"/>
    <col min="4361" max="4586" width="9" style="1"/>
    <col min="4587" max="4587" width="8.85546875" style="1" customWidth="1"/>
    <col min="4588" max="4588" width="57.42578125" style="1" customWidth="1"/>
    <col min="4589" max="4589" width="23.28515625" style="1" customWidth="1"/>
    <col min="4590" max="4598" width="20.7109375" style="1" customWidth="1"/>
    <col min="4599" max="4599" width="19.140625" style="1" customWidth="1"/>
    <col min="4600" max="4601" width="20.42578125" style="1" customWidth="1"/>
    <col min="4602" max="4602" width="21.7109375" style="1" customWidth="1"/>
    <col min="4603" max="4603" width="20.7109375" style="1" customWidth="1"/>
    <col min="4604" max="4605" width="19.140625" style="1" customWidth="1"/>
    <col min="4606" max="4606" width="20.7109375" style="1" customWidth="1"/>
    <col min="4607" max="4607" width="20.85546875" style="1" customWidth="1"/>
    <col min="4608" max="4608" width="20.7109375" style="1" customWidth="1"/>
    <col min="4609" max="4609" width="20.28515625" style="1" customWidth="1"/>
    <col min="4610" max="4610" width="6.42578125" style="1" customWidth="1"/>
    <col min="4611" max="4611" width="19.140625" style="1" customWidth="1"/>
    <col min="4612" max="4612" width="10" style="1" customWidth="1"/>
    <col min="4613" max="4616" width="11.140625" style="1" customWidth="1"/>
    <col min="4617" max="4842" width="9" style="1"/>
    <col min="4843" max="4843" width="8.85546875" style="1" customWidth="1"/>
    <col min="4844" max="4844" width="57.42578125" style="1" customWidth="1"/>
    <col min="4845" max="4845" width="23.28515625" style="1" customWidth="1"/>
    <col min="4846" max="4854" width="20.7109375" style="1" customWidth="1"/>
    <col min="4855" max="4855" width="19.140625" style="1" customWidth="1"/>
    <col min="4856" max="4857" width="20.42578125" style="1" customWidth="1"/>
    <col min="4858" max="4858" width="21.7109375" style="1" customWidth="1"/>
    <col min="4859" max="4859" width="20.7109375" style="1" customWidth="1"/>
    <col min="4860" max="4861" width="19.140625" style="1" customWidth="1"/>
    <col min="4862" max="4862" width="20.7109375" style="1" customWidth="1"/>
    <col min="4863" max="4863" width="20.85546875" style="1" customWidth="1"/>
    <col min="4864" max="4864" width="20.7109375" style="1" customWidth="1"/>
    <col min="4865" max="4865" width="20.28515625" style="1" customWidth="1"/>
    <col min="4866" max="4866" width="6.42578125" style="1" customWidth="1"/>
    <col min="4867" max="4867" width="19.140625" style="1" customWidth="1"/>
    <col min="4868" max="4868" width="10" style="1" customWidth="1"/>
    <col min="4869" max="4872" width="11.140625" style="1" customWidth="1"/>
    <col min="4873" max="5098" width="9" style="1"/>
    <col min="5099" max="5099" width="8.85546875" style="1" customWidth="1"/>
    <col min="5100" max="5100" width="57.42578125" style="1" customWidth="1"/>
    <col min="5101" max="5101" width="23.28515625" style="1" customWidth="1"/>
    <col min="5102" max="5110" width="20.7109375" style="1" customWidth="1"/>
    <col min="5111" max="5111" width="19.140625" style="1" customWidth="1"/>
    <col min="5112" max="5113" width="20.42578125" style="1" customWidth="1"/>
    <col min="5114" max="5114" width="21.7109375" style="1" customWidth="1"/>
    <col min="5115" max="5115" width="20.7109375" style="1" customWidth="1"/>
    <col min="5116" max="5117" width="19.140625" style="1" customWidth="1"/>
    <col min="5118" max="5118" width="20.7109375" style="1" customWidth="1"/>
    <col min="5119" max="5119" width="20.85546875" style="1" customWidth="1"/>
    <col min="5120" max="5120" width="20.7109375" style="1" customWidth="1"/>
    <col min="5121" max="5121" width="20.28515625" style="1" customWidth="1"/>
    <col min="5122" max="5122" width="6.42578125" style="1" customWidth="1"/>
    <col min="5123" max="5123" width="19.140625" style="1" customWidth="1"/>
    <col min="5124" max="5124" width="10" style="1" customWidth="1"/>
    <col min="5125" max="5128" width="11.140625" style="1" customWidth="1"/>
    <col min="5129" max="5354" width="9" style="1"/>
    <col min="5355" max="5355" width="8.85546875" style="1" customWidth="1"/>
    <col min="5356" max="5356" width="57.42578125" style="1" customWidth="1"/>
    <col min="5357" max="5357" width="23.28515625" style="1" customWidth="1"/>
    <col min="5358" max="5366" width="20.7109375" style="1" customWidth="1"/>
    <col min="5367" max="5367" width="19.140625" style="1" customWidth="1"/>
    <col min="5368" max="5369" width="20.42578125" style="1" customWidth="1"/>
    <col min="5370" max="5370" width="21.7109375" style="1" customWidth="1"/>
    <col min="5371" max="5371" width="20.7109375" style="1" customWidth="1"/>
    <col min="5372" max="5373" width="19.140625" style="1" customWidth="1"/>
    <col min="5374" max="5374" width="20.7109375" style="1" customWidth="1"/>
    <col min="5375" max="5375" width="20.85546875" style="1" customWidth="1"/>
    <col min="5376" max="5376" width="20.7109375" style="1" customWidth="1"/>
    <col min="5377" max="5377" width="20.28515625" style="1" customWidth="1"/>
    <col min="5378" max="5378" width="6.42578125" style="1" customWidth="1"/>
    <col min="5379" max="5379" width="19.140625" style="1" customWidth="1"/>
    <col min="5380" max="5380" width="10" style="1" customWidth="1"/>
    <col min="5381" max="5384" width="11.140625" style="1" customWidth="1"/>
    <col min="5385" max="5610" width="9" style="1"/>
    <col min="5611" max="5611" width="8.85546875" style="1" customWidth="1"/>
    <col min="5612" max="5612" width="57.42578125" style="1" customWidth="1"/>
    <col min="5613" max="5613" width="23.28515625" style="1" customWidth="1"/>
    <col min="5614" max="5622" width="20.7109375" style="1" customWidth="1"/>
    <col min="5623" max="5623" width="19.140625" style="1" customWidth="1"/>
    <col min="5624" max="5625" width="20.42578125" style="1" customWidth="1"/>
    <col min="5626" max="5626" width="21.7109375" style="1" customWidth="1"/>
    <col min="5627" max="5627" width="20.7109375" style="1" customWidth="1"/>
    <col min="5628" max="5629" width="19.140625" style="1" customWidth="1"/>
    <col min="5630" max="5630" width="20.7109375" style="1" customWidth="1"/>
    <col min="5631" max="5631" width="20.85546875" style="1" customWidth="1"/>
    <col min="5632" max="5632" width="20.7109375" style="1" customWidth="1"/>
    <col min="5633" max="5633" width="20.28515625" style="1" customWidth="1"/>
    <col min="5634" max="5634" width="6.42578125" style="1" customWidth="1"/>
    <col min="5635" max="5635" width="19.140625" style="1" customWidth="1"/>
    <col min="5636" max="5636" width="10" style="1" customWidth="1"/>
    <col min="5637" max="5640" width="11.140625" style="1" customWidth="1"/>
    <col min="5641" max="5866" width="9" style="1"/>
    <col min="5867" max="5867" width="8.85546875" style="1" customWidth="1"/>
    <col min="5868" max="5868" width="57.42578125" style="1" customWidth="1"/>
    <col min="5869" max="5869" width="23.28515625" style="1" customWidth="1"/>
    <col min="5870" max="5878" width="20.7109375" style="1" customWidth="1"/>
    <col min="5879" max="5879" width="19.140625" style="1" customWidth="1"/>
    <col min="5880" max="5881" width="20.42578125" style="1" customWidth="1"/>
    <col min="5882" max="5882" width="21.7109375" style="1" customWidth="1"/>
    <col min="5883" max="5883" width="20.7109375" style="1" customWidth="1"/>
    <col min="5884" max="5885" width="19.140625" style="1" customWidth="1"/>
    <col min="5886" max="5886" width="20.7109375" style="1" customWidth="1"/>
    <col min="5887" max="5887" width="20.85546875" style="1" customWidth="1"/>
    <col min="5888" max="5888" width="20.7109375" style="1" customWidth="1"/>
    <col min="5889" max="5889" width="20.28515625" style="1" customWidth="1"/>
    <col min="5890" max="5890" width="6.42578125" style="1" customWidth="1"/>
    <col min="5891" max="5891" width="19.140625" style="1" customWidth="1"/>
    <col min="5892" max="5892" width="10" style="1" customWidth="1"/>
    <col min="5893" max="5896" width="11.140625" style="1" customWidth="1"/>
    <col min="5897" max="6122" width="9" style="1"/>
    <col min="6123" max="6123" width="8.85546875" style="1" customWidth="1"/>
    <col min="6124" max="6124" width="57.42578125" style="1" customWidth="1"/>
    <col min="6125" max="6125" width="23.28515625" style="1" customWidth="1"/>
    <col min="6126" max="6134" width="20.7109375" style="1" customWidth="1"/>
    <col min="6135" max="6135" width="19.140625" style="1" customWidth="1"/>
    <col min="6136" max="6137" width="20.42578125" style="1" customWidth="1"/>
    <col min="6138" max="6138" width="21.7109375" style="1" customWidth="1"/>
    <col min="6139" max="6139" width="20.7109375" style="1" customWidth="1"/>
    <col min="6140" max="6141" width="19.140625" style="1" customWidth="1"/>
    <col min="6142" max="6142" width="20.7109375" style="1" customWidth="1"/>
    <col min="6143" max="6143" width="20.85546875" style="1" customWidth="1"/>
    <col min="6144" max="6144" width="20.7109375" style="1" customWidth="1"/>
    <col min="6145" max="6145" width="20.28515625" style="1" customWidth="1"/>
    <col min="6146" max="6146" width="6.42578125" style="1" customWidth="1"/>
    <col min="6147" max="6147" width="19.140625" style="1" customWidth="1"/>
    <col min="6148" max="6148" width="10" style="1" customWidth="1"/>
    <col min="6149" max="6152" width="11.140625" style="1" customWidth="1"/>
    <col min="6153" max="6378" width="9" style="1"/>
    <col min="6379" max="6379" width="8.85546875" style="1" customWidth="1"/>
    <col min="6380" max="6380" width="57.42578125" style="1" customWidth="1"/>
    <col min="6381" max="6381" width="23.28515625" style="1" customWidth="1"/>
    <col min="6382" max="6390" width="20.7109375" style="1" customWidth="1"/>
    <col min="6391" max="6391" width="19.140625" style="1" customWidth="1"/>
    <col min="6392" max="6393" width="20.42578125" style="1" customWidth="1"/>
    <col min="6394" max="6394" width="21.7109375" style="1" customWidth="1"/>
    <col min="6395" max="6395" width="20.7109375" style="1" customWidth="1"/>
    <col min="6396" max="6397" width="19.140625" style="1" customWidth="1"/>
    <col min="6398" max="6398" width="20.7109375" style="1" customWidth="1"/>
    <col min="6399" max="6399" width="20.85546875" style="1" customWidth="1"/>
    <col min="6400" max="6400" width="20.7109375" style="1" customWidth="1"/>
    <col min="6401" max="6401" width="20.28515625" style="1" customWidth="1"/>
    <col min="6402" max="6402" width="6.42578125" style="1" customWidth="1"/>
    <col min="6403" max="6403" width="19.140625" style="1" customWidth="1"/>
    <col min="6404" max="6404" width="10" style="1" customWidth="1"/>
    <col min="6405" max="6408" width="11.140625" style="1" customWidth="1"/>
    <col min="6409" max="6634" width="9" style="1"/>
    <col min="6635" max="6635" width="8.85546875" style="1" customWidth="1"/>
    <col min="6636" max="6636" width="57.42578125" style="1" customWidth="1"/>
    <col min="6637" max="6637" width="23.28515625" style="1" customWidth="1"/>
    <col min="6638" max="6646" width="20.7109375" style="1" customWidth="1"/>
    <col min="6647" max="6647" width="19.140625" style="1" customWidth="1"/>
    <col min="6648" max="6649" width="20.42578125" style="1" customWidth="1"/>
    <col min="6650" max="6650" width="21.7109375" style="1" customWidth="1"/>
    <col min="6651" max="6651" width="20.7109375" style="1" customWidth="1"/>
    <col min="6652" max="6653" width="19.140625" style="1" customWidth="1"/>
    <col min="6654" max="6654" width="20.7109375" style="1" customWidth="1"/>
    <col min="6655" max="6655" width="20.85546875" style="1" customWidth="1"/>
    <col min="6656" max="6656" width="20.7109375" style="1" customWidth="1"/>
    <col min="6657" max="6657" width="20.28515625" style="1" customWidth="1"/>
    <col min="6658" max="6658" width="6.42578125" style="1" customWidth="1"/>
    <col min="6659" max="6659" width="19.140625" style="1" customWidth="1"/>
    <col min="6660" max="6660" width="10" style="1" customWidth="1"/>
    <col min="6661" max="6664" width="11.140625" style="1" customWidth="1"/>
    <col min="6665" max="6890" width="9" style="1"/>
    <col min="6891" max="6891" width="8.85546875" style="1" customWidth="1"/>
    <col min="6892" max="6892" width="57.42578125" style="1" customWidth="1"/>
    <col min="6893" max="6893" width="23.28515625" style="1" customWidth="1"/>
    <col min="6894" max="6902" width="20.7109375" style="1" customWidth="1"/>
    <col min="6903" max="6903" width="19.140625" style="1" customWidth="1"/>
    <col min="6904" max="6905" width="20.42578125" style="1" customWidth="1"/>
    <col min="6906" max="6906" width="21.7109375" style="1" customWidth="1"/>
    <col min="6907" max="6907" width="20.7109375" style="1" customWidth="1"/>
    <col min="6908" max="6909" width="19.140625" style="1" customWidth="1"/>
    <col min="6910" max="6910" width="20.7109375" style="1" customWidth="1"/>
    <col min="6911" max="6911" width="20.85546875" style="1" customWidth="1"/>
    <col min="6912" max="6912" width="20.7109375" style="1" customWidth="1"/>
    <col min="6913" max="6913" width="20.28515625" style="1" customWidth="1"/>
    <col min="6914" max="6914" width="6.42578125" style="1" customWidth="1"/>
    <col min="6915" max="6915" width="19.140625" style="1" customWidth="1"/>
    <col min="6916" max="6916" width="10" style="1" customWidth="1"/>
    <col min="6917" max="6920" width="11.140625" style="1" customWidth="1"/>
    <col min="6921" max="7146" width="9" style="1"/>
    <col min="7147" max="7147" width="8.85546875" style="1" customWidth="1"/>
    <col min="7148" max="7148" width="57.42578125" style="1" customWidth="1"/>
    <col min="7149" max="7149" width="23.28515625" style="1" customWidth="1"/>
    <col min="7150" max="7158" width="20.7109375" style="1" customWidth="1"/>
    <col min="7159" max="7159" width="19.140625" style="1" customWidth="1"/>
    <col min="7160" max="7161" width="20.42578125" style="1" customWidth="1"/>
    <col min="7162" max="7162" width="21.7109375" style="1" customWidth="1"/>
    <col min="7163" max="7163" width="20.7109375" style="1" customWidth="1"/>
    <col min="7164" max="7165" width="19.140625" style="1" customWidth="1"/>
    <col min="7166" max="7166" width="20.7109375" style="1" customWidth="1"/>
    <col min="7167" max="7167" width="20.85546875" style="1" customWidth="1"/>
    <col min="7168" max="7168" width="20.7109375" style="1" customWidth="1"/>
    <col min="7169" max="7169" width="20.28515625" style="1" customWidth="1"/>
    <col min="7170" max="7170" width="6.42578125" style="1" customWidth="1"/>
    <col min="7171" max="7171" width="19.140625" style="1" customWidth="1"/>
    <col min="7172" max="7172" width="10" style="1" customWidth="1"/>
    <col min="7173" max="7176" width="11.140625" style="1" customWidth="1"/>
    <col min="7177" max="7402" width="9" style="1"/>
    <col min="7403" max="7403" width="8.85546875" style="1" customWidth="1"/>
    <col min="7404" max="7404" width="57.42578125" style="1" customWidth="1"/>
    <col min="7405" max="7405" width="23.28515625" style="1" customWidth="1"/>
    <col min="7406" max="7414" width="20.7109375" style="1" customWidth="1"/>
    <col min="7415" max="7415" width="19.140625" style="1" customWidth="1"/>
    <col min="7416" max="7417" width="20.42578125" style="1" customWidth="1"/>
    <col min="7418" max="7418" width="21.7109375" style="1" customWidth="1"/>
    <col min="7419" max="7419" width="20.7109375" style="1" customWidth="1"/>
    <col min="7420" max="7421" width="19.140625" style="1" customWidth="1"/>
    <col min="7422" max="7422" width="20.7109375" style="1" customWidth="1"/>
    <col min="7423" max="7423" width="20.85546875" style="1" customWidth="1"/>
    <col min="7424" max="7424" width="20.7109375" style="1" customWidth="1"/>
    <col min="7425" max="7425" width="20.28515625" style="1" customWidth="1"/>
    <col min="7426" max="7426" width="6.42578125" style="1" customWidth="1"/>
    <col min="7427" max="7427" width="19.140625" style="1" customWidth="1"/>
    <col min="7428" max="7428" width="10" style="1" customWidth="1"/>
    <col min="7429" max="7432" width="11.140625" style="1" customWidth="1"/>
    <col min="7433" max="7658" width="9" style="1"/>
    <col min="7659" max="7659" width="8.85546875" style="1" customWidth="1"/>
    <col min="7660" max="7660" width="57.42578125" style="1" customWidth="1"/>
    <col min="7661" max="7661" width="23.28515625" style="1" customWidth="1"/>
    <col min="7662" max="7670" width="20.7109375" style="1" customWidth="1"/>
    <col min="7671" max="7671" width="19.140625" style="1" customWidth="1"/>
    <col min="7672" max="7673" width="20.42578125" style="1" customWidth="1"/>
    <col min="7674" max="7674" width="21.7109375" style="1" customWidth="1"/>
    <col min="7675" max="7675" width="20.7109375" style="1" customWidth="1"/>
    <col min="7676" max="7677" width="19.140625" style="1" customWidth="1"/>
    <col min="7678" max="7678" width="20.7109375" style="1" customWidth="1"/>
    <col min="7679" max="7679" width="20.85546875" style="1" customWidth="1"/>
    <col min="7680" max="7680" width="20.7109375" style="1" customWidth="1"/>
    <col min="7681" max="7681" width="20.28515625" style="1" customWidth="1"/>
    <col min="7682" max="7682" width="6.42578125" style="1" customWidth="1"/>
    <col min="7683" max="7683" width="19.140625" style="1" customWidth="1"/>
    <col min="7684" max="7684" width="10" style="1" customWidth="1"/>
    <col min="7685" max="7688" width="11.140625" style="1" customWidth="1"/>
    <col min="7689" max="7914" width="9" style="1"/>
    <col min="7915" max="7915" width="8.85546875" style="1" customWidth="1"/>
    <col min="7916" max="7916" width="57.42578125" style="1" customWidth="1"/>
    <col min="7917" max="7917" width="23.28515625" style="1" customWidth="1"/>
    <col min="7918" max="7926" width="20.7109375" style="1" customWidth="1"/>
    <col min="7927" max="7927" width="19.140625" style="1" customWidth="1"/>
    <col min="7928" max="7929" width="20.42578125" style="1" customWidth="1"/>
    <col min="7930" max="7930" width="21.7109375" style="1" customWidth="1"/>
    <col min="7931" max="7931" width="20.7109375" style="1" customWidth="1"/>
    <col min="7932" max="7933" width="19.140625" style="1" customWidth="1"/>
    <col min="7934" max="7934" width="20.7109375" style="1" customWidth="1"/>
    <col min="7935" max="7935" width="20.85546875" style="1" customWidth="1"/>
    <col min="7936" max="7936" width="20.7109375" style="1" customWidth="1"/>
    <col min="7937" max="7937" width="20.28515625" style="1" customWidth="1"/>
    <col min="7938" max="7938" width="6.42578125" style="1" customWidth="1"/>
    <col min="7939" max="7939" width="19.140625" style="1" customWidth="1"/>
    <col min="7940" max="7940" width="10" style="1" customWidth="1"/>
    <col min="7941" max="7944" width="11.140625" style="1" customWidth="1"/>
    <col min="7945" max="8170" width="9" style="1"/>
    <col min="8171" max="8171" width="8.85546875" style="1" customWidth="1"/>
    <col min="8172" max="8172" width="57.42578125" style="1" customWidth="1"/>
    <col min="8173" max="8173" width="23.28515625" style="1" customWidth="1"/>
    <col min="8174" max="8182" width="20.7109375" style="1" customWidth="1"/>
    <col min="8183" max="8183" width="19.140625" style="1" customWidth="1"/>
    <col min="8184" max="8185" width="20.42578125" style="1" customWidth="1"/>
    <col min="8186" max="8186" width="21.7109375" style="1" customWidth="1"/>
    <col min="8187" max="8187" width="20.7109375" style="1" customWidth="1"/>
    <col min="8188" max="8189" width="19.140625" style="1" customWidth="1"/>
    <col min="8190" max="8190" width="20.7109375" style="1" customWidth="1"/>
    <col min="8191" max="8191" width="20.85546875" style="1" customWidth="1"/>
    <col min="8192" max="8192" width="20.7109375" style="1" customWidth="1"/>
    <col min="8193" max="8193" width="20.28515625" style="1" customWidth="1"/>
    <col min="8194" max="8194" width="6.42578125" style="1" customWidth="1"/>
    <col min="8195" max="8195" width="19.140625" style="1" customWidth="1"/>
    <col min="8196" max="8196" width="10" style="1" customWidth="1"/>
    <col min="8197" max="8200" width="11.140625" style="1" customWidth="1"/>
    <col min="8201" max="8426" width="9" style="1"/>
    <col min="8427" max="8427" width="8.85546875" style="1" customWidth="1"/>
    <col min="8428" max="8428" width="57.42578125" style="1" customWidth="1"/>
    <col min="8429" max="8429" width="23.28515625" style="1" customWidth="1"/>
    <col min="8430" max="8438" width="20.7109375" style="1" customWidth="1"/>
    <col min="8439" max="8439" width="19.140625" style="1" customWidth="1"/>
    <col min="8440" max="8441" width="20.42578125" style="1" customWidth="1"/>
    <col min="8442" max="8442" width="21.7109375" style="1" customWidth="1"/>
    <col min="8443" max="8443" width="20.7109375" style="1" customWidth="1"/>
    <col min="8444" max="8445" width="19.140625" style="1" customWidth="1"/>
    <col min="8446" max="8446" width="20.7109375" style="1" customWidth="1"/>
    <col min="8447" max="8447" width="20.85546875" style="1" customWidth="1"/>
    <col min="8448" max="8448" width="20.7109375" style="1" customWidth="1"/>
    <col min="8449" max="8449" width="20.28515625" style="1" customWidth="1"/>
    <col min="8450" max="8450" width="6.42578125" style="1" customWidth="1"/>
    <col min="8451" max="8451" width="19.140625" style="1" customWidth="1"/>
    <col min="8452" max="8452" width="10" style="1" customWidth="1"/>
    <col min="8453" max="8456" width="11.140625" style="1" customWidth="1"/>
    <col min="8457" max="8682" width="9" style="1"/>
    <col min="8683" max="8683" width="8.85546875" style="1" customWidth="1"/>
    <col min="8684" max="8684" width="57.42578125" style="1" customWidth="1"/>
    <col min="8685" max="8685" width="23.28515625" style="1" customWidth="1"/>
    <col min="8686" max="8694" width="20.7109375" style="1" customWidth="1"/>
    <col min="8695" max="8695" width="19.140625" style="1" customWidth="1"/>
    <col min="8696" max="8697" width="20.42578125" style="1" customWidth="1"/>
    <col min="8698" max="8698" width="21.7109375" style="1" customWidth="1"/>
    <col min="8699" max="8699" width="20.7109375" style="1" customWidth="1"/>
    <col min="8700" max="8701" width="19.140625" style="1" customWidth="1"/>
    <col min="8702" max="8702" width="20.7109375" style="1" customWidth="1"/>
    <col min="8703" max="8703" width="20.85546875" style="1" customWidth="1"/>
    <col min="8704" max="8704" width="20.7109375" style="1" customWidth="1"/>
    <col min="8705" max="8705" width="20.28515625" style="1" customWidth="1"/>
    <col min="8706" max="8706" width="6.42578125" style="1" customWidth="1"/>
    <col min="8707" max="8707" width="19.140625" style="1" customWidth="1"/>
    <col min="8708" max="8708" width="10" style="1" customWidth="1"/>
    <col min="8709" max="8712" width="11.140625" style="1" customWidth="1"/>
    <col min="8713" max="8938" width="9" style="1"/>
    <col min="8939" max="8939" width="8.85546875" style="1" customWidth="1"/>
    <col min="8940" max="8940" width="57.42578125" style="1" customWidth="1"/>
    <col min="8941" max="8941" width="23.28515625" style="1" customWidth="1"/>
    <col min="8942" max="8950" width="20.7109375" style="1" customWidth="1"/>
    <col min="8951" max="8951" width="19.140625" style="1" customWidth="1"/>
    <col min="8952" max="8953" width="20.42578125" style="1" customWidth="1"/>
    <col min="8954" max="8954" width="21.7109375" style="1" customWidth="1"/>
    <col min="8955" max="8955" width="20.7109375" style="1" customWidth="1"/>
    <col min="8956" max="8957" width="19.140625" style="1" customWidth="1"/>
    <col min="8958" max="8958" width="20.7109375" style="1" customWidth="1"/>
    <col min="8959" max="8959" width="20.85546875" style="1" customWidth="1"/>
    <col min="8960" max="8960" width="20.7109375" style="1" customWidth="1"/>
    <col min="8961" max="8961" width="20.28515625" style="1" customWidth="1"/>
    <col min="8962" max="8962" width="6.42578125" style="1" customWidth="1"/>
    <col min="8963" max="8963" width="19.140625" style="1" customWidth="1"/>
    <col min="8964" max="8964" width="10" style="1" customWidth="1"/>
    <col min="8965" max="8968" width="11.140625" style="1" customWidth="1"/>
    <col min="8969" max="9194" width="9" style="1"/>
    <col min="9195" max="9195" width="8.85546875" style="1" customWidth="1"/>
    <col min="9196" max="9196" width="57.42578125" style="1" customWidth="1"/>
    <col min="9197" max="9197" width="23.28515625" style="1" customWidth="1"/>
    <col min="9198" max="9206" width="20.7109375" style="1" customWidth="1"/>
    <col min="9207" max="9207" width="19.140625" style="1" customWidth="1"/>
    <col min="9208" max="9209" width="20.42578125" style="1" customWidth="1"/>
    <col min="9210" max="9210" width="21.7109375" style="1" customWidth="1"/>
    <col min="9211" max="9211" width="20.7109375" style="1" customWidth="1"/>
    <col min="9212" max="9213" width="19.140625" style="1" customWidth="1"/>
    <col min="9214" max="9214" width="20.7109375" style="1" customWidth="1"/>
    <col min="9215" max="9215" width="20.85546875" style="1" customWidth="1"/>
    <col min="9216" max="9216" width="20.7109375" style="1" customWidth="1"/>
    <col min="9217" max="9217" width="20.28515625" style="1" customWidth="1"/>
    <col min="9218" max="9218" width="6.42578125" style="1" customWidth="1"/>
    <col min="9219" max="9219" width="19.140625" style="1" customWidth="1"/>
    <col min="9220" max="9220" width="10" style="1" customWidth="1"/>
    <col min="9221" max="9224" width="11.140625" style="1" customWidth="1"/>
    <col min="9225" max="9450" width="9" style="1"/>
    <col min="9451" max="9451" width="8.85546875" style="1" customWidth="1"/>
    <col min="9452" max="9452" width="57.42578125" style="1" customWidth="1"/>
    <col min="9453" max="9453" width="23.28515625" style="1" customWidth="1"/>
    <col min="9454" max="9462" width="20.7109375" style="1" customWidth="1"/>
    <col min="9463" max="9463" width="19.140625" style="1" customWidth="1"/>
    <col min="9464" max="9465" width="20.42578125" style="1" customWidth="1"/>
    <col min="9466" max="9466" width="21.7109375" style="1" customWidth="1"/>
    <col min="9467" max="9467" width="20.7109375" style="1" customWidth="1"/>
    <col min="9468" max="9469" width="19.140625" style="1" customWidth="1"/>
    <col min="9470" max="9470" width="20.7109375" style="1" customWidth="1"/>
    <col min="9471" max="9471" width="20.85546875" style="1" customWidth="1"/>
    <col min="9472" max="9472" width="20.7109375" style="1" customWidth="1"/>
    <col min="9473" max="9473" width="20.28515625" style="1" customWidth="1"/>
    <col min="9474" max="9474" width="6.42578125" style="1" customWidth="1"/>
    <col min="9475" max="9475" width="19.140625" style="1" customWidth="1"/>
    <col min="9476" max="9476" width="10" style="1" customWidth="1"/>
    <col min="9477" max="9480" width="11.140625" style="1" customWidth="1"/>
    <col min="9481" max="9706" width="9" style="1"/>
    <col min="9707" max="9707" width="8.85546875" style="1" customWidth="1"/>
    <col min="9708" max="9708" width="57.42578125" style="1" customWidth="1"/>
    <col min="9709" max="9709" width="23.28515625" style="1" customWidth="1"/>
    <col min="9710" max="9718" width="20.7109375" style="1" customWidth="1"/>
    <col min="9719" max="9719" width="19.140625" style="1" customWidth="1"/>
    <col min="9720" max="9721" width="20.42578125" style="1" customWidth="1"/>
    <col min="9722" max="9722" width="21.7109375" style="1" customWidth="1"/>
    <col min="9723" max="9723" width="20.7109375" style="1" customWidth="1"/>
    <col min="9724" max="9725" width="19.140625" style="1" customWidth="1"/>
    <col min="9726" max="9726" width="20.7109375" style="1" customWidth="1"/>
    <col min="9727" max="9727" width="20.85546875" style="1" customWidth="1"/>
    <col min="9728" max="9728" width="20.7109375" style="1" customWidth="1"/>
    <col min="9729" max="9729" width="20.28515625" style="1" customWidth="1"/>
    <col min="9730" max="9730" width="6.42578125" style="1" customWidth="1"/>
    <col min="9731" max="9731" width="19.140625" style="1" customWidth="1"/>
    <col min="9732" max="9732" width="10" style="1" customWidth="1"/>
    <col min="9733" max="9736" width="11.140625" style="1" customWidth="1"/>
    <col min="9737" max="9962" width="9" style="1"/>
    <col min="9963" max="9963" width="8.85546875" style="1" customWidth="1"/>
    <col min="9964" max="9964" width="57.42578125" style="1" customWidth="1"/>
    <col min="9965" max="9965" width="23.28515625" style="1" customWidth="1"/>
    <col min="9966" max="9974" width="20.7109375" style="1" customWidth="1"/>
    <col min="9975" max="9975" width="19.140625" style="1" customWidth="1"/>
    <col min="9976" max="9977" width="20.42578125" style="1" customWidth="1"/>
    <col min="9978" max="9978" width="21.7109375" style="1" customWidth="1"/>
    <col min="9979" max="9979" width="20.7109375" style="1" customWidth="1"/>
    <col min="9980" max="9981" width="19.140625" style="1" customWidth="1"/>
    <col min="9982" max="9982" width="20.7109375" style="1" customWidth="1"/>
    <col min="9983" max="9983" width="20.85546875" style="1" customWidth="1"/>
    <col min="9984" max="9984" width="20.7109375" style="1" customWidth="1"/>
    <col min="9985" max="9985" width="20.28515625" style="1" customWidth="1"/>
    <col min="9986" max="9986" width="6.42578125" style="1" customWidth="1"/>
    <col min="9987" max="9987" width="19.140625" style="1" customWidth="1"/>
    <col min="9988" max="9988" width="10" style="1" customWidth="1"/>
    <col min="9989" max="9992" width="11.140625" style="1" customWidth="1"/>
    <col min="9993" max="10218" width="9" style="1"/>
    <col min="10219" max="10219" width="8.85546875" style="1" customWidth="1"/>
    <col min="10220" max="10220" width="57.42578125" style="1" customWidth="1"/>
    <col min="10221" max="10221" width="23.28515625" style="1" customWidth="1"/>
    <col min="10222" max="10230" width="20.7109375" style="1" customWidth="1"/>
    <col min="10231" max="10231" width="19.140625" style="1" customWidth="1"/>
    <col min="10232" max="10233" width="20.42578125" style="1" customWidth="1"/>
    <col min="10234" max="10234" width="21.7109375" style="1" customWidth="1"/>
    <col min="10235" max="10235" width="20.7109375" style="1" customWidth="1"/>
    <col min="10236" max="10237" width="19.140625" style="1" customWidth="1"/>
    <col min="10238" max="10238" width="20.7109375" style="1" customWidth="1"/>
    <col min="10239" max="10239" width="20.85546875" style="1" customWidth="1"/>
    <col min="10240" max="10240" width="20.7109375" style="1" customWidth="1"/>
    <col min="10241" max="10241" width="20.28515625" style="1" customWidth="1"/>
    <col min="10242" max="10242" width="6.42578125" style="1" customWidth="1"/>
    <col min="10243" max="10243" width="19.140625" style="1" customWidth="1"/>
    <col min="10244" max="10244" width="10" style="1" customWidth="1"/>
    <col min="10245" max="10248" width="11.140625" style="1" customWidth="1"/>
    <col min="10249" max="10474" width="9" style="1"/>
    <col min="10475" max="10475" width="8.85546875" style="1" customWidth="1"/>
    <col min="10476" max="10476" width="57.42578125" style="1" customWidth="1"/>
    <col min="10477" max="10477" width="23.28515625" style="1" customWidth="1"/>
    <col min="10478" max="10486" width="20.7109375" style="1" customWidth="1"/>
    <col min="10487" max="10487" width="19.140625" style="1" customWidth="1"/>
    <col min="10488" max="10489" width="20.42578125" style="1" customWidth="1"/>
    <col min="10490" max="10490" width="21.7109375" style="1" customWidth="1"/>
    <col min="10491" max="10491" width="20.7109375" style="1" customWidth="1"/>
    <col min="10492" max="10493" width="19.140625" style="1" customWidth="1"/>
    <col min="10494" max="10494" width="20.7109375" style="1" customWidth="1"/>
    <col min="10495" max="10495" width="20.85546875" style="1" customWidth="1"/>
    <col min="10496" max="10496" width="20.7109375" style="1" customWidth="1"/>
    <col min="10497" max="10497" width="20.28515625" style="1" customWidth="1"/>
    <col min="10498" max="10498" width="6.42578125" style="1" customWidth="1"/>
    <col min="10499" max="10499" width="19.140625" style="1" customWidth="1"/>
    <col min="10500" max="10500" width="10" style="1" customWidth="1"/>
    <col min="10501" max="10504" width="11.140625" style="1" customWidth="1"/>
    <col min="10505" max="10730" width="9" style="1"/>
    <col min="10731" max="10731" width="8.85546875" style="1" customWidth="1"/>
    <col min="10732" max="10732" width="57.42578125" style="1" customWidth="1"/>
    <col min="10733" max="10733" width="23.28515625" style="1" customWidth="1"/>
    <col min="10734" max="10742" width="20.7109375" style="1" customWidth="1"/>
    <col min="10743" max="10743" width="19.140625" style="1" customWidth="1"/>
    <col min="10744" max="10745" width="20.42578125" style="1" customWidth="1"/>
    <col min="10746" max="10746" width="21.7109375" style="1" customWidth="1"/>
    <col min="10747" max="10747" width="20.7109375" style="1" customWidth="1"/>
    <col min="10748" max="10749" width="19.140625" style="1" customWidth="1"/>
    <col min="10750" max="10750" width="20.7109375" style="1" customWidth="1"/>
    <col min="10751" max="10751" width="20.85546875" style="1" customWidth="1"/>
    <col min="10752" max="10752" width="20.7109375" style="1" customWidth="1"/>
    <col min="10753" max="10753" width="20.28515625" style="1" customWidth="1"/>
    <col min="10754" max="10754" width="6.42578125" style="1" customWidth="1"/>
    <col min="10755" max="10755" width="19.140625" style="1" customWidth="1"/>
    <col min="10756" max="10756" width="10" style="1" customWidth="1"/>
    <col min="10757" max="10760" width="11.140625" style="1" customWidth="1"/>
    <col min="10761" max="10986" width="9" style="1"/>
    <col min="10987" max="10987" width="8.85546875" style="1" customWidth="1"/>
    <col min="10988" max="10988" width="57.42578125" style="1" customWidth="1"/>
    <col min="10989" max="10989" width="23.28515625" style="1" customWidth="1"/>
    <col min="10990" max="10998" width="20.7109375" style="1" customWidth="1"/>
    <col min="10999" max="10999" width="19.140625" style="1" customWidth="1"/>
    <col min="11000" max="11001" width="20.42578125" style="1" customWidth="1"/>
    <col min="11002" max="11002" width="21.7109375" style="1" customWidth="1"/>
    <col min="11003" max="11003" width="20.7109375" style="1" customWidth="1"/>
    <col min="11004" max="11005" width="19.140625" style="1" customWidth="1"/>
    <col min="11006" max="11006" width="20.7109375" style="1" customWidth="1"/>
    <col min="11007" max="11007" width="20.85546875" style="1" customWidth="1"/>
    <col min="11008" max="11008" width="20.7109375" style="1" customWidth="1"/>
    <col min="11009" max="11009" width="20.28515625" style="1" customWidth="1"/>
    <col min="11010" max="11010" width="6.42578125" style="1" customWidth="1"/>
    <col min="11011" max="11011" width="19.140625" style="1" customWidth="1"/>
    <col min="11012" max="11012" width="10" style="1" customWidth="1"/>
    <col min="11013" max="11016" width="11.140625" style="1" customWidth="1"/>
    <col min="11017" max="11242" width="9" style="1"/>
    <col min="11243" max="11243" width="8.85546875" style="1" customWidth="1"/>
    <col min="11244" max="11244" width="57.42578125" style="1" customWidth="1"/>
    <col min="11245" max="11245" width="23.28515625" style="1" customWidth="1"/>
    <col min="11246" max="11254" width="20.7109375" style="1" customWidth="1"/>
    <col min="11255" max="11255" width="19.140625" style="1" customWidth="1"/>
    <col min="11256" max="11257" width="20.42578125" style="1" customWidth="1"/>
    <col min="11258" max="11258" width="21.7109375" style="1" customWidth="1"/>
    <col min="11259" max="11259" width="20.7109375" style="1" customWidth="1"/>
    <col min="11260" max="11261" width="19.140625" style="1" customWidth="1"/>
    <col min="11262" max="11262" width="20.7109375" style="1" customWidth="1"/>
    <col min="11263" max="11263" width="20.85546875" style="1" customWidth="1"/>
    <col min="11264" max="11264" width="20.7109375" style="1" customWidth="1"/>
    <col min="11265" max="11265" width="20.28515625" style="1" customWidth="1"/>
    <col min="11266" max="11266" width="6.42578125" style="1" customWidth="1"/>
    <col min="11267" max="11267" width="19.140625" style="1" customWidth="1"/>
    <col min="11268" max="11268" width="10" style="1" customWidth="1"/>
    <col min="11269" max="11272" width="11.140625" style="1" customWidth="1"/>
    <col min="11273" max="11498" width="9" style="1"/>
    <col min="11499" max="11499" width="8.85546875" style="1" customWidth="1"/>
    <col min="11500" max="11500" width="57.42578125" style="1" customWidth="1"/>
    <col min="11501" max="11501" width="23.28515625" style="1" customWidth="1"/>
    <col min="11502" max="11510" width="20.7109375" style="1" customWidth="1"/>
    <col min="11511" max="11511" width="19.140625" style="1" customWidth="1"/>
    <col min="11512" max="11513" width="20.42578125" style="1" customWidth="1"/>
    <col min="11514" max="11514" width="21.7109375" style="1" customWidth="1"/>
    <col min="11515" max="11515" width="20.7109375" style="1" customWidth="1"/>
    <col min="11516" max="11517" width="19.140625" style="1" customWidth="1"/>
    <col min="11518" max="11518" width="20.7109375" style="1" customWidth="1"/>
    <col min="11519" max="11519" width="20.85546875" style="1" customWidth="1"/>
    <col min="11520" max="11520" width="20.7109375" style="1" customWidth="1"/>
    <col min="11521" max="11521" width="20.28515625" style="1" customWidth="1"/>
    <col min="11522" max="11522" width="6.42578125" style="1" customWidth="1"/>
    <col min="11523" max="11523" width="19.140625" style="1" customWidth="1"/>
    <col min="11524" max="11524" width="10" style="1" customWidth="1"/>
    <col min="11525" max="11528" width="11.140625" style="1" customWidth="1"/>
    <col min="11529" max="11754" width="9" style="1"/>
    <col min="11755" max="11755" width="8.85546875" style="1" customWidth="1"/>
    <col min="11756" max="11756" width="57.42578125" style="1" customWidth="1"/>
    <col min="11757" max="11757" width="23.28515625" style="1" customWidth="1"/>
    <col min="11758" max="11766" width="20.7109375" style="1" customWidth="1"/>
    <col min="11767" max="11767" width="19.140625" style="1" customWidth="1"/>
    <col min="11768" max="11769" width="20.42578125" style="1" customWidth="1"/>
    <col min="11770" max="11770" width="21.7109375" style="1" customWidth="1"/>
    <col min="11771" max="11771" width="20.7109375" style="1" customWidth="1"/>
    <col min="11772" max="11773" width="19.140625" style="1" customWidth="1"/>
    <col min="11774" max="11774" width="20.7109375" style="1" customWidth="1"/>
    <col min="11775" max="11775" width="20.85546875" style="1" customWidth="1"/>
    <col min="11776" max="11776" width="20.7109375" style="1" customWidth="1"/>
    <col min="11777" max="11777" width="20.28515625" style="1" customWidth="1"/>
    <col min="11778" max="11778" width="6.42578125" style="1" customWidth="1"/>
    <col min="11779" max="11779" width="19.140625" style="1" customWidth="1"/>
    <col min="11780" max="11780" width="10" style="1" customWidth="1"/>
    <col min="11781" max="11784" width="11.140625" style="1" customWidth="1"/>
    <col min="11785" max="12010" width="9" style="1"/>
    <col min="12011" max="12011" width="8.85546875" style="1" customWidth="1"/>
    <col min="12012" max="12012" width="57.42578125" style="1" customWidth="1"/>
    <col min="12013" max="12013" width="23.28515625" style="1" customWidth="1"/>
    <col min="12014" max="12022" width="20.7109375" style="1" customWidth="1"/>
    <col min="12023" max="12023" width="19.140625" style="1" customWidth="1"/>
    <col min="12024" max="12025" width="20.42578125" style="1" customWidth="1"/>
    <col min="12026" max="12026" width="21.7109375" style="1" customWidth="1"/>
    <col min="12027" max="12027" width="20.7109375" style="1" customWidth="1"/>
    <col min="12028" max="12029" width="19.140625" style="1" customWidth="1"/>
    <col min="12030" max="12030" width="20.7109375" style="1" customWidth="1"/>
    <col min="12031" max="12031" width="20.85546875" style="1" customWidth="1"/>
    <col min="12032" max="12032" width="20.7109375" style="1" customWidth="1"/>
    <col min="12033" max="12033" width="20.28515625" style="1" customWidth="1"/>
    <col min="12034" max="12034" width="6.42578125" style="1" customWidth="1"/>
    <col min="12035" max="12035" width="19.140625" style="1" customWidth="1"/>
    <col min="12036" max="12036" width="10" style="1" customWidth="1"/>
    <col min="12037" max="12040" width="11.140625" style="1" customWidth="1"/>
    <col min="12041" max="12266" width="9" style="1"/>
    <col min="12267" max="12267" width="8.85546875" style="1" customWidth="1"/>
    <col min="12268" max="12268" width="57.42578125" style="1" customWidth="1"/>
    <col min="12269" max="12269" width="23.28515625" style="1" customWidth="1"/>
    <col min="12270" max="12278" width="20.7109375" style="1" customWidth="1"/>
    <col min="12279" max="12279" width="19.140625" style="1" customWidth="1"/>
    <col min="12280" max="12281" width="20.42578125" style="1" customWidth="1"/>
    <col min="12282" max="12282" width="21.7109375" style="1" customWidth="1"/>
    <col min="12283" max="12283" width="20.7109375" style="1" customWidth="1"/>
    <col min="12284" max="12285" width="19.140625" style="1" customWidth="1"/>
    <col min="12286" max="12286" width="20.7109375" style="1" customWidth="1"/>
    <col min="12287" max="12287" width="20.85546875" style="1" customWidth="1"/>
    <col min="12288" max="12288" width="20.7109375" style="1" customWidth="1"/>
    <col min="12289" max="12289" width="20.28515625" style="1" customWidth="1"/>
    <col min="12290" max="12290" width="6.42578125" style="1" customWidth="1"/>
    <col min="12291" max="12291" width="19.140625" style="1" customWidth="1"/>
    <col min="12292" max="12292" width="10" style="1" customWidth="1"/>
    <col min="12293" max="12296" width="11.140625" style="1" customWidth="1"/>
    <col min="12297" max="12522" width="9" style="1"/>
    <col min="12523" max="12523" width="8.85546875" style="1" customWidth="1"/>
    <col min="12524" max="12524" width="57.42578125" style="1" customWidth="1"/>
    <col min="12525" max="12525" width="23.28515625" style="1" customWidth="1"/>
    <col min="12526" max="12534" width="20.7109375" style="1" customWidth="1"/>
    <col min="12535" max="12535" width="19.140625" style="1" customWidth="1"/>
    <col min="12536" max="12537" width="20.42578125" style="1" customWidth="1"/>
    <col min="12538" max="12538" width="21.7109375" style="1" customWidth="1"/>
    <col min="12539" max="12539" width="20.7109375" style="1" customWidth="1"/>
    <col min="12540" max="12541" width="19.140625" style="1" customWidth="1"/>
    <col min="12542" max="12542" width="20.7109375" style="1" customWidth="1"/>
    <col min="12543" max="12543" width="20.85546875" style="1" customWidth="1"/>
    <col min="12544" max="12544" width="20.7109375" style="1" customWidth="1"/>
    <col min="12545" max="12545" width="20.28515625" style="1" customWidth="1"/>
    <col min="12546" max="12546" width="6.42578125" style="1" customWidth="1"/>
    <col min="12547" max="12547" width="19.140625" style="1" customWidth="1"/>
    <col min="12548" max="12548" width="10" style="1" customWidth="1"/>
    <col min="12549" max="12552" width="11.140625" style="1" customWidth="1"/>
    <col min="12553" max="12778" width="9" style="1"/>
    <col min="12779" max="12779" width="8.85546875" style="1" customWidth="1"/>
    <col min="12780" max="12780" width="57.42578125" style="1" customWidth="1"/>
    <col min="12781" max="12781" width="23.28515625" style="1" customWidth="1"/>
    <col min="12782" max="12790" width="20.7109375" style="1" customWidth="1"/>
    <col min="12791" max="12791" width="19.140625" style="1" customWidth="1"/>
    <col min="12792" max="12793" width="20.42578125" style="1" customWidth="1"/>
    <col min="12794" max="12794" width="21.7109375" style="1" customWidth="1"/>
    <col min="12795" max="12795" width="20.7109375" style="1" customWidth="1"/>
    <col min="12796" max="12797" width="19.140625" style="1" customWidth="1"/>
    <col min="12798" max="12798" width="20.7109375" style="1" customWidth="1"/>
    <col min="12799" max="12799" width="20.85546875" style="1" customWidth="1"/>
    <col min="12800" max="12800" width="20.7109375" style="1" customWidth="1"/>
    <col min="12801" max="12801" width="20.28515625" style="1" customWidth="1"/>
    <col min="12802" max="12802" width="6.42578125" style="1" customWidth="1"/>
    <col min="12803" max="12803" width="19.140625" style="1" customWidth="1"/>
    <col min="12804" max="12804" width="10" style="1" customWidth="1"/>
    <col min="12805" max="12808" width="11.140625" style="1" customWidth="1"/>
    <col min="12809" max="13034" width="9" style="1"/>
    <col min="13035" max="13035" width="8.85546875" style="1" customWidth="1"/>
    <col min="13036" max="13036" width="57.42578125" style="1" customWidth="1"/>
    <col min="13037" max="13037" width="23.28515625" style="1" customWidth="1"/>
    <col min="13038" max="13046" width="20.7109375" style="1" customWidth="1"/>
    <col min="13047" max="13047" width="19.140625" style="1" customWidth="1"/>
    <col min="13048" max="13049" width="20.42578125" style="1" customWidth="1"/>
    <col min="13050" max="13050" width="21.7109375" style="1" customWidth="1"/>
    <col min="13051" max="13051" width="20.7109375" style="1" customWidth="1"/>
    <col min="13052" max="13053" width="19.140625" style="1" customWidth="1"/>
    <col min="13054" max="13054" width="20.7109375" style="1" customWidth="1"/>
    <col min="13055" max="13055" width="20.85546875" style="1" customWidth="1"/>
    <col min="13056" max="13056" width="20.7109375" style="1" customWidth="1"/>
    <col min="13057" max="13057" width="20.28515625" style="1" customWidth="1"/>
    <col min="13058" max="13058" width="6.42578125" style="1" customWidth="1"/>
    <col min="13059" max="13059" width="19.140625" style="1" customWidth="1"/>
    <col min="13060" max="13060" width="10" style="1" customWidth="1"/>
    <col min="13061" max="13064" width="11.140625" style="1" customWidth="1"/>
    <col min="13065" max="13290" width="9" style="1"/>
    <col min="13291" max="13291" width="8.85546875" style="1" customWidth="1"/>
    <col min="13292" max="13292" width="57.42578125" style="1" customWidth="1"/>
    <col min="13293" max="13293" width="23.28515625" style="1" customWidth="1"/>
    <col min="13294" max="13302" width="20.7109375" style="1" customWidth="1"/>
    <col min="13303" max="13303" width="19.140625" style="1" customWidth="1"/>
    <col min="13304" max="13305" width="20.42578125" style="1" customWidth="1"/>
    <col min="13306" max="13306" width="21.7109375" style="1" customWidth="1"/>
    <col min="13307" max="13307" width="20.7109375" style="1" customWidth="1"/>
    <col min="13308" max="13309" width="19.140625" style="1" customWidth="1"/>
    <col min="13310" max="13310" width="20.7109375" style="1" customWidth="1"/>
    <col min="13311" max="13311" width="20.85546875" style="1" customWidth="1"/>
    <col min="13312" max="13312" width="20.7109375" style="1" customWidth="1"/>
    <col min="13313" max="13313" width="20.28515625" style="1" customWidth="1"/>
    <col min="13314" max="13314" width="6.42578125" style="1" customWidth="1"/>
    <col min="13315" max="13315" width="19.140625" style="1" customWidth="1"/>
    <col min="13316" max="13316" width="10" style="1" customWidth="1"/>
    <col min="13317" max="13320" width="11.140625" style="1" customWidth="1"/>
    <col min="13321" max="13546" width="9" style="1"/>
    <col min="13547" max="13547" width="8.85546875" style="1" customWidth="1"/>
    <col min="13548" max="13548" width="57.42578125" style="1" customWidth="1"/>
    <col min="13549" max="13549" width="23.28515625" style="1" customWidth="1"/>
    <col min="13550" max="13558" width="20.7109375" style="1" customWidth="1"/>
    <col min="13559" max="13559" width="19.140625" style="1" customWidth="1"/>
    <col min="13560" max="13561" width="20.42578125" style="1" customWidth="1"/>
    <col min="13562" max="13562" width="21.7109375" style="1" customWidth="1"/>
    <col min="13563" max="13563" width="20.7109375" style="1" customWidth="1"/>
    <col min="13564" max="13565" width="19.140625" style="1" customWidth="1"/>
    <col min="13566" max="13566" width="20.7109375" style="1" customWidth="1"/>
    <col min="13567" max="13567" width="20.85546875" style="1" customWidth="1"/>
    <col min="13568" max="13568" width="20.7109375" style="1" customWidth="1"/>
    <col min="13569" max="13569" width="20.28515625" style="1" customWidth="1"/>
    <col min="13570" max="13570" width="6.42578125" style="1" customWidth="1"/>
    <col min="13571" max="13571" width="19.140625" style="1" customWidth="1"/>
    <col min="13572" max="13572" width="10" style="1" customWidth="1"/>
    <col min="13573" max="13576" width="11.140625" style="1" customWidth="1"/>
    <col min="13577" max="13802" width="9" style="1"/>
    <col min="13803" max="13803" width="8.85546875" style="1" customWidth="1"/>
    <col min="13804" max="13804" width="57.42578125" style="1" customWidth="1"/>
    <col min="13805" max="13805" width="23.28515625" style="1" customWidth="1"/>
    <col min="13806" max="13814" width="20.7109375" style="1" customWidth="1"/>
    <col min="13815" max="13815" width="19.140625" style="1" customWidth="1"/>
    <col min="13816" max="13817" width="20.42578125" style="1" customWidth="1"/>
    <col min="13818" max="13818" width="21.7109375" style="1" customWidth="1"/>
    <col min="13819" max="13819" width="20.7109375" style="1" customWidth="1"/>
    <col min="13820" max="13821" width="19.140625" style="1" customWidth="1"/>
    <col min="13822" max="13822" width="20.7109375" style="1" customWidth="1"/>
    <col min="13823" max="13823" width="20.85546875" style="1" customWidth="1"/>
    <col min="13824" max="13824" width="20.7109375" style="1" customWidth="1"/>
    <col min="13825" max="13825" width="20.28515625" style="1" customWidth="1"/>
    <col min="13826" max="13826" width="6.42578125" style="1" customWidth="1"/>
    <col min="13827" max="13827" width="19.140625" style="1" customWidth="1"/>
    <col min="13828" max="13828" width="10" style="1" customWidth="1"/>
    <col min="13829" max="13832" width="11.140625" style="1" customWidth="1"/>
    <col min="13833" max="14058" width="9" style="1"/>
    <col min="14059" max="14059" width="8.85546875" style="1" customWidth="1"/>
    <col min="14060" max="14060" width="57.42578125" style="1" customWidth="1"/>
    <col min="14061" max="14061" width="23.28515625" style="1" customWidth="1"/>
    <col min="14062" max="14070" width="20.7109375" style="1" customWidth="1"/>
    <col min="14071" max="14071" width="19.140625" style="1" customWidth="1"/>
    <col min="14072" max="14073" width="20.42578125" style="1" customWidth="1"/>
    <col min="14074" max="14074" width="21.7109375" style="1" customWidth="1"/>
    <col min="14075" max="14075" width="20.7109375" style="1" customWidth="1"/>
    <col min="14076" max="14077" width="19.140625" style="1" customWidth="1"/>
    <col min="14078" max="14078" width="20.7109375" style="1" customWidth="1"/>
    <col min="14079" max="14079" width="20.85546875" style="1" customWidth="1"/>
    <col min="14080" max="14080" width="20.7109375" style="1" customWidth="1"/>
    <col min="14081" max="14081" width="20.28515625" style="1" customWidth="1"/>
    <col min="14082" max="14082" width="6.42578125" style="1" customWidth="1"/>
    <col min="14083" max="14083" width="19.140625" style="1" customWidth="1"/>
    <col min="14084" max="14084" width="10" style="1" customWidth="1"/>
    <col min="14085" max="14088" width="11.140625" style="1" customWidth="1"/>
    <col min="14089" max="14314" width="9" style="1"/>
    <col min="14315" max="14315" width="8.85546875" style="1" customWidth="1"/>
    <col min="14316" max="14316" width="57.42578125" style="1" customWidth="1"/>
    <col min="14317" max="14317" width="23.28515625" style="1" customWidth="1"/>
    <col min="14318" max="14326" width="20.7109375" style="1" customWidth="1"/>
    <col min="14327" max="14327" width="19.140625" style="1" customWidth="1"/>
    <col min="14328" max="14329" width="20.42578125" style="1" customWidth="1"/>
    <col min="14330" max="14330" width="21.7109375" style="1" customWidth="1"/>
    <col min="14331" max="14331" width="20.7109375" style="1" customWidth="1"/>
    <col min="14332" max="14333" width="19.140625" style="1" customWidth="1"/>
    <col min="14334" max="14334" width="20.7109375" style="1" customWidth="1"/>
    <col min="14335" max="14335" width="20.85546875" style="1" customWidth="1"/>
    <col min="14336" max="14336" width="20.7109375" style="1" customWidth="1"/>
    <col min="14337" max="14337" width="20.28515625" style="1" customWidth="1"/>
    <col min="14338" max="14338" width="6.42578125" style="1" customWidth="1"/>
    <col min="14339" max="14339" width="19.140625" style="1" customWidth="1"/>
    <col min="14340" max="14340" width="10" style="1" customWidth="1"/>
    <col min="14341" max="14344" width="11.140625" style="1" customWidth="1"/>
    <col min="14345" max="14570" width="9" style="1"/>
    <col min="14571" max="14571" width="8.85546875" style="1" customWidth="1"/>
    <col min="14572" max="14572" width="57.42578125" style="1" customWidth="1"/>
    <col min="14573" max="14573" width="23.28515625" style="1" customWidth="1"/>
    <col min="14574" max="14582" width="20.7109375" style="1" customWidth="1"/>
    <col min="14583" max="14583" width="19.140625" style="1" customWidth="1"/>
    <col min="14584" max="14585" width="20.42578125" style="1" customWidth="1"/>
    <col min="14586" max="14586" width="21.7109375" style="1" customWidth="1"/>
    <col min="14587" max="14587" width="20.7109375" style="1" customWidth="1"/>
    <col min="14588" max="14589" width="19.140625" style="1" customWidth="1"/>
    <col min="14590" max="14590" width="20.7109375" style="1" customWidth="1"/>
    <col min="14591" max="14591" width="20.85546875" style="1" customWidth="1"/>
    <col min="14592" max="14592" width="20.7109375" style="1" customWidth="1"/>
    <col min="14593" max="14593" width="20.28515625" style="1" customWidth="1"/>
    <col min="14594" max="14594" width="6.42578125" style="1" customWidth="1"/>
    <col min="14595" max="14595" width="19.140625" style="1" customWidth="1"/>
    <col min="14596" max="14596" width="10" style="1" customWidth="1"/>
    <col min="14597" max="14600" width="11.140625" style="1" customWidth="1"/>
    <col min="14601" max="14826" width="9" style="1"/>
    <col min="14827" max="14827" width="8.85546875" style="1" customWidth="1"/>
    <col min="14828" max="14828" width="57.42578125" style="1" customWidth="1"/>
    <col min="14829" max="14829" width="23.28515625" style="1" customWidth="1"/>
    <col min="14830" max="14838" width="20.7109375" style="1" customWidth="1"/>
    <col min="14839" max="14839" width="19.140625" style="1" customWidth="1"/>
    <col min="14840" max="14841" width="20.42578125" style="1" customWidth="1"/>
    <col min="14842" max="14842" width="21.7109375" style="1" customWidth="1"/>
    <col min="14843" max="14843" width="20.7109375" style="1" customWidth="1"/>
    <col min="14844" max="14845" width="19.140625" style="1" customWidth="1"/>
    <col min="14846" max="14846" width="20.7109375" style="1" customWidth="1"/>
    <col min="14847" max="14847" width="20.85546875" style="1" customWidth="1"/>
    <col min="14848" max="14848" width="20.7109375" style="1" customWidth="1"/>
    <col min="14849" max="14849" width="20.28515625" style="1" customWidth="1"/>
    <col min="14850" max="14850" width="6.42578125" style="1" customWidth="1"/>
    <col min="14851" max="14851" width="19.140625" style="1" customWidth="1"/>
    <col min="14852" max="14852" width="10" style="1" customWidth="1"/>
    <col min="14853" max="14856" width="11.140625" style="1" customWidth="1"/>
    <col min="14857" max="15082" width="9" style="1"/>
    <col min="15083" max="15083" width="8.85546875" style="1" customWidth="1"/>
    <col min="15084" max="15084" width="57.42578125" style="1" customWidth="1"/>
    <col min="15085" max="15085" width="23.28515625" style="1" customWidth="1"/>
    <col min="15086" max="15094" width="20.7109375" style="1" customWidth="1"/>
    <col min="15095" max="15095" width="19.140625" style="1" customWidth="1"/>
    <col min="15096" max="15097" width="20.42578125" style="1" customWidth="1"/>
    <col min="15098" max="15098" width="21.7109375" style="1" customWidth="1"/>
    <col min="15099" max="15099" width="20.7109375" style="1" customWidth="1"/>
    <col min="15100" max="15101" width="19.140625" style="1" customWidth="1"/>
    <col min="15102" max="15102" width="20.7109375" style="1" customWidth="1"/>
    <col min="15103" max="15103" width="20.85546875" style="1" customWidth="1"/>
    <col min="15104" max="15104" width="20.7109375" style="1" customWidth="1"/>
    <col min="15105" max="15105" width="20.28515625" style="1" customWidth="1"/>
    <col min="15106" max="15106" width="6.42578125" style="1" customWidth="1"/>
    <col min="15107" max="15107" width="19.140625" style="1" customWidth="1"/>
    <col min="15108" max="15108" width="10" style="1" customWidth="1"/>
    <col min="15109" max="15112" width="11.140625" style="1" customWidth="1"/>
    <col min="15113" max="15338" width="9" style="1"/>
    <col min="15339" max="15339" width="8.85546875" style="1" customWidth="1"/>
    <col min="15340" max="15340" width="57.42578125" style="1" customWidth="1"/>
    <col min="15341" max="15341" width="23.28515625" style="1" customWidth="1"/>
    <col min="15342" max="15350" width="20.7109375" style="1" customWidth="1"/>
    <col min="15351" max="15351" width="19.140625" style="1" customWidth="1"/>
    <col min="15352" max="15353" width="20.42578125" style="1" customWidth="1"/>
    <col min="15354" max="15354" width="21.7109375" style="1" customWidth="1"/>
    <col min="15355" max="15355" width="20.7109375" style="1" customWidth="1"/>
    <col min="15356" max="15357" width="19.140625" style="1" customWidth="1"/>
    <col min="15358" max="15358" width="20.7109375" style="1" customWidth="1"/>
    <col min="15359" max="15359" width="20.85546875" style="1" customWidth="1"/>
    <col min="15360" max="15360" width="20.7109375" style="1" customWidth="1"/>
    <col min="15361" max="15361" width="20.28515625" style="1" customWidth="1"/>
    <col min="15362" max="15362" width="6.42578125" style="1" customWidth="1"/>
    <col min="15363" max="15363" width="19.140625" style="1" customWidth="1"/>
    <col min="15364" max="15364" width="10" style="1" customWidth="1"/>
    <col min="15365" max="15368" width="11.140625" style="1" customWidth="1"/>
    <col min="15369" max="15594" width="9" style="1"/>
    <col min="15595" max="15595" width="8.85546875" style="1" customWidth="1"/>
    <col min="15596" max="15596" width="57.42578125" style="1" customWidth="1"/>
    <col min="15597" max="15597" width="23.28515625" style="1" customWidth="1"/>
    <col min="15598" max="15606" width="20.7109375" style="1" customWidth="1"/>
    <col min="15607" max="15607" width="19.140625" style="1" customWidth="1"/>
    <col min="15608" max="15609" width="20.42578125" style="1" customWidth="1"/>
    <col min="15610" max="15610" width="21.7109375" style="1" customWidth="1"/>
    <col min="15611" max="15611" width="20.7109375" style="1" customWidth="1"/>
    <col min="15612" max="15613" width="19.140625" style="1" customWidth="1"/>
    <col min="15614" max="15614" width="20.7109375" style="1" customWidth="1"/>
    <col min="15615" max="15615" width="20.85546875" style="1" customWidth="1"/>
    <col min="15616" max="15616" width="20.7109375" style="1" customWidth="1"/>
    <col min="15617" max="15617" width="20.28515625" style="1" customWidth="1"/>
    <col min="15618" max="15618" width="6.42578125" style="1" customWidth="1"/>
    <col min="15619" max="15619" width="19.140625" style="1" customWidth="1"/>
    <col min="15620" max="15620" width="10" style="1" customWidth="1"/>
    <col min="15621" max="15624" width="11.140625" style="1" customWidth="1"/>
    <col min="15625" max="15850" width="9" style="1"/>
    <col min="15851" max="15851" width="8.85546875" style="1" customWidth="1"/>
    <col min="15852" max="15852" width="57.42578125" style="1" customWidth="1"/>
    <col min="15853" max="15853" width="23.28515625" style="1" customWidth="1"/>
    <col min="15854" max="15862" width="20.7109375" style="1" customWidth="1"/>
    <col min="15863" max="15863" width="19.140625" style="1" customWidth="1"/>
    <col min="15864" max="15865" width="20.42578125" style="1" customWidth="1"/>
    <col min="15866" max="15866" width="21.7109375" style="1" customWidth="1"/>
    <col min="15867" max="15867" width="20.7109375" style="1" customWidth="1"/>
    <col min="15868" max="15869" width="19.140625" style="1" customWidth="1"/>
    <col min="15870" max="15870" width="20.7109375" style="1" customWidth="1"/>
    <col min="15871" max="15871" width="20.85546875" style="1" customWidth="1"/>
    <col min="15872" max="15872" width="20.7109375" style="1" customWidth="1"/>
    <col min="15873" max="15873" width="20.28515625" style="1" customWidth="1"/>
    <col min="15874" max="15874" width="6.42578125" style="1" customWidth="1"/>
    <col min="15875" max="15875" width="19.140625" style="1" customWidth="1"/>
    <col min="15876" max="15876" width="10" style="1" customWidth="1"/>
    <col min="15877" max="15880" width="11.140625" style="1" customWidth="1"/>
    <col min="15881" max="16106" width="9" style="1"/>
    <col min="16107" max="16107" width="8.85546875" style="1" customWidth="1"/>
    <col min="16108" max="16108" width="57.42578125" style="1" customWidth="1"/>
    <col min="16109" max="16109" width="23.28515625" style="1" customWidth="1"/>
    <col min="16110" max="16118" width="20.7109375" style="1" customWidth="1"/>
    <col min="16119" max="16119" width="19.140625" style="1" customWidth="1"/>
    <col min="16120" max="16121" width="20.42578125" style="1" customWidth="1"/>
    <col min="16122" max="16122" width="21.7109375" style="1" customWidth="1"/>
    <col min="16123" max="16123" width="20.7109375" style="1" customWidth="1"/>
    <col min="16124" max="16125" width="19.140625" style="1" customWidth="1"/>
    <col min="16126" max="16126" width="20.7109375" style="1" customWidth="1"/>
    <col min="16127" max="16127" width="20.85546875" style="1" customWidth="1"/>
    <col min="16128" max="16128" width="20.7109375" style="1" customWidth="1"/>
    <col min="16129" max="16129" width="20.28515625" style="1" customWidth="1"/>
    <col min="16130" max="16130" width="6.42578125" style="1" customWidth="1"/>
    <col min="16131" max="16131" width="19.140625" style="1" customWidth="1"/>
    <col min="16132" max="16132" width="10" style="1" customWidth="1"/>
    <col min="16133" max="16136" width="11.140625" style="1" customWidth="1"/>
    <col min="16137" max="16384" width="9" style="1"/>
  </cols>
  <sheetData>
    <row r="1" spans="1:16" ht="26.25" x14ac:dyDescent="0.4">
      <c r="A1" s="499" t="s">
        <v>18</v>
      </c>
      <c r="B1" s="499"/>
      <c r="C1" s="499"/>
      <c r="D1" s="499"/>
      <c r="E1" s="499"/>
      <c r="F1" s="499"/>
      <c r="G1" s="499"/>
      <c r="H1" s="499"/>
    </row>
    <row r="2" spans="1:16" ht="15.75" thickBot="1" x14ac:dyDescent="0.3"/>
    <row r="3" spans="1:16" ht="31.5" thickTop="1" thickBot="1" x14ac:dyDescent="0.3">
      <c r="A3" s="2" t="s">
        <v>19</v>
      </c>
      <c r="B3" s="2" t="s">
        <v>20</v>
      </c>
      <c r="C3" s="3" t="s">
        <v>21</v>
      </c>
      <c r="D3" s="3" t="s">
        <v>182</v>
      </c>
      <c r="E3" s="3" t="s">
        <v>22</v>
      </c>
      <c r="F3" s="3" t="s">
        <v>23</v>
      </c>
      <c r="G3" s="3" t="s">
        <v>24</v>
      </c>
      <c r="H3" s="3" t="s">
        <v>25</v>
      </c>
    </row>
    <row r="4" spans="1:16" ht="15.75" thickTop="1" x14ac:dyDescent="0.25">
      <c r="A4" s="4" t="s">
        <v>26</v>
      </c>
      <c r="B4" s="5" t="s">
        <v>27</v>
      </c>
      <c r="C4" s="6">
        <f>C6+C9+C10+C11</f>
        <v>511812438</v>
      </c>
      <c r="D4" s="6">
        <f t="shared" ref="D4:H4" si="0">D6+D9+D10+D11</f>
        <v>553152867</v>
      </c>
      <c r="E4" s="6">
        <f t="shared" si="0"/>
        <v>674289402.36695075</v>
      </c>
      <c r="F4" s="6">
        <f t="shared" si="0"/>
        <v>755153996.86765003</v>
      </c>
      <c r="G4" s="6">
        <f t="shared" si="0"/>
        <v>788419992.59772658</v>
      </c>
      <c r="H4" s="6">
        <f t="shared" si="0"/>
        <v>819900697.69887757</v>
      </c>
      <c r="P4" s="7"/>
    </row>
    <row r="5" spans="1:16" x14ac:dyDescent="0.25">
      <c r="A5" s="8" t="s">
        <v>28</v>
      </c>
      <c r="B5" s="9" t="s">
        <v>29</v>
      </c>
      <c r="C5" s="10">
        <v>0</v>
      </c>
      <c r="D5" s="10">
        <v>0</v>
      </c>
      <c r="E5" s="10">
        <v>0</v>
      </c>
      <c r="F5" s="10">
        <v>0</v>
      </c>
      <c r="G5" s="10">
        <v>0</v>
      </c>
      <c r="H5" s="10">
        <v>0</v>
      </c>
    </row>
    <row r="6" spans="1:16" x14ac:dyDescent="0.25">
      <c r="A6" s="11" t="s">
        <v>30</v>
      </c>
      <c r="B6" s="12" t="s">
        <v>31</v>
      </c>
      <c r="C6" s="10">
        <v>514919144</v>
      </c>
      <c r="D6" s="10">
        <v>563641557</v>
      </c>
      <c r="E6" s="10">
        <v>682364173.46960473</v>
      </c>
      <c r="F6" s="10">
        <v>763648656.06764209</v>
      </c>
      <c r="G6" s="10">
        <v>797084544.98171842</v>
      </c>
      <c r="H6" s="10">
        <v>828738541.13054931</v>
      </c>
    </row>
    <row r="7" spans="1:16" x14ac:dyDescent="0.25">
      <c r="A7" s="13" t="s">
        <v>32</v>
      </c>
      <c r="B7" s="14" t="s">
        <v>33</v>
      </c>
      <c r="C7" s="10">
        <v>465249092</v>
      </c>
      <c r="D7" s="10">
        <v>508024661</v>
      </c>
      <c r="E7" s="10">
        <v>612640020.48506641</v>
      </c>
      <c r="F7" s="10">
        <v>678849544.57176173</v>
      </c>
      <c r="G7" s="10">
        <v>709620775.96049786</v>
      </c>
      <c r="H7" s="10">
        <v>738339401.05363774</v>
      </c>
    </row>
    <row r="8" spans="1:16" x14ac:dyDescent="0.25">
      <c r="A8" s="13" t="s">
        <v>34</v>
      </c>
      <c r="B8" s="14" t="s">
        <v>35</v>
      </c>
      <c r="C8" s="10">
        <v>15190628</v>
      </c>
      <c r="D8" s="10">
        <v>18619771</v>
      </c>
      <c r="E8" s="10">
        <v>21600000</v>
      </c>
      <c r="F8" s="10">
        <v>22723200</v>
      </c>
      <c r="G8" s="10">
        <v>23177664</v>
      </c>
      <c r="H8" s="10">
        <v>23641217.280000001</v>
      </c>
    </row>
    <row r="9" spans="1:16" ht="30" x14ac:dyDescent="0.25">
      <c r="A9" s="15" t="s">
        <v>36</v>
      </c>
      <c r="B9" s="12" t="s">
        <v>37</v>
      </c>
      <c r="C9" s="16">
        <v>-3106706</v>
      </c>
      <c r="D9" s="16">
        <v>-10488690</v>
      </c>
      <c r="E9" s="16">
        <v>-8074771.1026540017</v>
      </c>
      <c r="F9" s="16">
        <v>-8494659.1999920104</v>
      </c>
      <c r="G9" s="16">
        <v>-8664552.3839918505</v>
      </c>
      <c r="H9" s="16">
        <v>-8837843.4316716865</v>
      </c>
    </row>
    <row r="10" spans="1:16" x14ac:dyDescent="0.25">
      <c r="A10" s="15" t="s">
        <v>38</v>
      </c>
      <c r="B10" s="12" t="s">
        <v>39</v>
      </c>
      <c r="C10" s="16">
        <v>0</v>
      </c>
      <c r="D10" s="16">
        <v>0</v>
      </c>
      <c r="E10" s="16">
        <v>0</v>
      </c>
      <c r="F10" s="16">
        <v>0</v>
      </c>
      <c r="G10" s="16">
        <v>0</v>
      </c>
      <c r="H10" s="16">
        <v>0</v>
      </c>
    </row>
    <row r="11" spans="1:16" x14ac:dyDescent="0.25">
      <c r="A11" s="15" t="s">
        <v>40</v>
      </c>
      <c r="B11" s="12" t="s">
        <v>41</v>
      </c>
      <c r="C11" s="16">
        <v>0</v>
      </c>
      <c r="D11" s="16">
        <v>0</v>
      </c>
      <c r="E11" s="16">
        <v>0</v>
      </c>
      <c r="F11" s="16">
        <v>0</v>
      </c>
      <c r="G11" s="16">
        <v>0</v>
      </c>
      <c r="H11" s="16">
        <v>0</v>
      </c>
    </row>
    <row r="12" spans="1:16" x14ac:dyDescent="0.25">
      <c r="A12" s="17" t="s">
        <v>42</v>
      </c>
      <c r="B12" s="18" t="s">
        <v>43</v>
      </c>
      <c r="C12" s="19">
        <f>C13+C14+C15+C16+C18+C19+C21+C22</f>
        <v>508592237</v>
      </c>
      <c r="D12" s="19">
        <f t="shared" ref="D12:H12" si="1">D13+D14+D15+D16+D18+D19+D21+D22</f>
        <v>648087863</v>
      </c>
      <c r="E12" s="19">
        <f t="shared" si="1"/>
        <v>758661955.85479069</v>
      </c>
      <c r="F12" s="19">
        <f t="shared" si="1"/>
        <v>810779257.67799449</v>
      </c>
      <c r="G12" s="19">
        <f t="shared" si="1"/>
        <v>837111482.46490872</v>
      </c>
      <c r="H12" s="19">
        <f t="shared" si="1"/>
        <v>869034066.31418407</v>
      </c>
      <c r="O12" s="20"/>
    </row>
    <row r="13" spans="1:16" x14ac:dyDescent="0.25">
      <c r="A13" s="15" t="s">
        <v>44</v>
      </c>
      <c r="B13" s="12" t="s">
        <v>45</v>
      </c>
      <c r="C13" s="21">
        <v>24018213</v>
      </c>
      <c r="D13" s="21">
        <v>31330182</v>
      </c>
      <c r="E13" s="21">
        <v>40648435.527969509</v>
      </c>
      <c r="F13" s="21">
        <v>44966275.647207998</v>
      </c>
      <c r="G13" s="21">
        <v>46967270.649028629</v>
      </c>
      <c r="H13" s="21">
        <v>53888324.073177069</v>
      </c>
      <c r="O13" s="20"/>
    </row>
    <row r="14" spans="1:16" x14ac:dyDescent="0.25">
      <c r="A14" s="15" t="s">
        <v>46</v>
      </c>
      <c r="B14" s="12" t="s">
        <v>47</v>
      </c>
      <c r="C14" s="22">
        <v>154663348</v>
      </c>
      <c r="D14" s="22">
        <v>240135013</v>
      </c>
      <c r="E14" s="22">
        <v>272846016.59100872</v>
      </c>
      <c r="F14" s="22">
        <v>288859108.88131249</v>
      </c>
      <c r="G14" s="22">
        <v>299089709.03126884</v>
      </c>
      <c r="H14" s="22">
        <v>310059290.88077533</v>
      </c>
    </row>
    <row r="15" spans="1:16" x14ac:dyDescent="0.25">
      <c r="A15" s="15" t="s">
        <v>48</v>
      </c>
      <c r="B15" s="12" t="s">
        <v>49</v>
      </c>
      <c r="C15" s="22">
        <v>53974767</v>
      </c>
      <c r="D15" s="22">
        <v>65149705</v>
      </c>
      <c r="E15" s="22">
        <v>83304788.547984481</v>
      </c>
      <c r="F15" s="22">
        <v>90153284.270859897</v>
      </c>
      <c r="G15" s="22">
        <v>92175394.643145323</v>
      </c>
      <c r="H15" s="22">
        <v>94327492.865355775</v>
      </c>
    </row>
    <row r="16" spans="1:16" x14ac:dyDescent="0.25">
      <c r="A16" s="15" t="s">
        <v>50</v>
      </c>
      <c r="B16" s="12" t="s">
        <v>51</v>
      </c>
      <c r="C16" s="21">
        <v>2475115</v>
      </c>
      <c r="D16" s="21">
        <v>2922091</v>
      </c>
      <c r="E16" s="21">
        <v>4090789.9885714287</v>
      </c>
      <c r="F16" s="21">
        <v>4303511.0679771425</v>
      </c>
      <c r="G16" s="21">
        <v>4389581.2893366851</v>
      </c>
      <c r="H16" s="21">
        <v>4477372.9151234189</v>
      </c>
    </row>
    <row r="17" spans="1:16" x14ac:dyDescent="0.25">
      <c r="A17" s="8" t="s">
        <v>28</v>
      </c>
      <c r="B17" s="9" t="s">
        <v>52</v>
      </c>
      <c r="C17" s="10">
        <v>0</v>
      </c>
      <c r="D17" s="10">
        <v>0</v>
      </c>
      <c r="E17" s="10">
        <v>0</v>
      </c>
      <c r="F17" s="10">
        <v>0</v>
      </c>
      <c r="G17" s="10">
        <v>0</v>
      </c>
      <c r="H17" s="10">
        <v>0</v>
      </c>
    </row>
    <row r="18" spans="1:16" x14ac:dyDescent="0.25">
      <c r="A18" s="15" t="s">
        <v>53</v>
      </c>
      <c r="B18" s="12" t="s">
        <v>54</v>
      </c>
      <c r="C18" s="22">
        <v>228656266</v>
      </c>
      <c r="D18" s="22">
        <v>257604781</v>
      </c>
      <c r="E18" s="22">
        <v>299417126</v>
      </c>
      <c r="F18" s="22">
        <v>320113200</v>
      </c>
      <c r="G18" s="22">
        <v>330151840</v>
      </c>
      <c r="H18" s="22">
        <v>340016707</v>
      </c>
      <c r="O18" s="23"/>
    </row>
    <row r="19" spans="1:16" x14ac:dyDescent="0.25">
      <c r="A19" s="15" t="s">
        <v>55</v>
      </c>
      <c r="B19" s="12" t="s">
        <v>56</v>
      </c>
      <c r="C19" s="21">
        <v>43767060</v>
      </c>
      <c r="D19" s="21">
        <v>49121966</v>
      </c>
      <c r="E19" s="21">
        <v>57095050</v>
      </c>
      <c r="F19" s="21">
        <v>61041529</v>
      </c>
      <c r="G19" s="21">
        <v>62955770</v>
      </c>
      <c r="H19" s="21">
        <v>64836876</v>
      </c>
      <c r="O19" s="23"/>
    </row>
    <row r="20" spans="1:16" x14ac:dyDescent="0.25">
      <c r="A20" s="24" t="s">
        <v>28</v>
      </c>
      <c r="B20" s="25" t="s">
        <v>57</v>
      </c>
      <c r="C20" s="21">
        <v>19846187</v>
      </c>
      <c r="D20" s="21">
        <v>22322131</v>
      </c>
      <c r="E20" s="21">
        <v>25945281</v>
      </c>
      <c r="F20" s="21">
        <v>27738650</v>
      </c>
      <c r="G20" s="21">
        <v>28608524</v>
      </c>
      <c r="H20" s="21">
        <v>29463341</v>
      </c>
      <c r="O20" s="23"/>
    </row>
    <row r="21" spans="1:16" x14ac:dyDescent="0.25">
      <c r="A21" s="15" t="s">
        <v>58</v>
      </c>
      <c r="B21" s="12" t="s">
        <v>59</v>
      </c>
      <c r="C21" s="21">
        <v>1037468</v>
      </c>
      <c r="D21" s="21">
        <v>1824125</v>
      </c>
      <c r="E21" s="21">
        <v>1259749.1992565119</v>
      </c>
      <c r="F21" s="21">
        <v>1342348.8106370505</v>
      </c>
      <c r="G21" s="21">
        <v>1381916.8521292475</v>
      </c>
      <c r="H21" s="21">
        <v>1428002.5797524597</v>
      </c>
    </row>
    <row r="22" spans="1:16" x14ac:dyDescent="0.25">
      <c r="A22" s="15" t="s">
        <v>60</v>
      </c>
      <c r="B22" s="12" t="s">
        <v>61</v>
      </c>
      <c r="C22" s="21">
        <v>0</v>
      </c>
      <c r="D22" s="21">
        <v>0</v>
      </c>
      <c r="E22" s="21">
        <v>0</v>
      </c>
      <c r="F22" s="21">
        <v>0</v>
      </c>
      <c r="G22" s="21">
        <v>0</v>
      </c>
      <c r="H22" s="21">
        <v>0</v>
      </c>
    </row>
    <row r="23" spans="1:16" x14ac:dyDescent="0.25">
      <c r="A23" s="17" t="s">
        <v>62</v>
      </c>
      <c r="B23" s="18" t="s">
        <v>63</v>
      </c>
      <c r="C23" s="19">
        <f t="shared" ref="C23:H23" si="2">C4-C12</f>
        <v>3220201</v>
      </c>
      <c r="D23" s="19">
        <f t="shared" si="2"/>
        <v>-94934996</v>
      </c>
      <c r="E23" s="19">
        <f t="shared" si="2"/>
        <v>-84372553.487839937</v>
      </c>
      <c r="F23" s="19">
        <f t="shared" si="2"/>
        <v>-55625260.810344458</v>
      </c>
      <c r="G23" s="19">
        <f t="shared" si="2"/>
        <v>-48691489.867182136</v>
      </c>
      <c r="H23" s="19">
        <f t="shared" si="2"/>
        <v>-49133368.615306497</v>
      </c>
      <c r="O23" s="23"/>
    </row>
    <row r="24" spans="1:16" x14ac:dyDescent="0.25">
      <c r="A24" s="17" t="s">
        <v>64</v>
      </c>
      <c r="B24" s="18" t="s">
        <v>65</v>
      </c>
      <c r="C24" s="19">
        <f t="shared" ref="C24:H24" si="3">C25+C26+C27+C28</f>
        <v>32377041</v>
      </c>
      <c r="D24" s="19">
        <f t="shared" si="3"/>
        <v>100147547</v>
      </c>
      <c r="E24" s="19">
        <f t="shared" si="3"/>
        <v>54481335.657808132</v>
      </c>
      <c r="F24" s="19">
        <f t="shared" si="3"/>
        <v>65039879.388359636</v>
      </c>
      <c r="G24" s="19">
        <f t="shared" si="3"/>
        <v>59893428.194141433</v>
      </c>
      <c r="H24" s="19">
        <f t="shared" si="3"/>
        <v>64849464.867097944</v>
      </c>
    </row>
    <row r="25" spans="1:16" x14ac:dyDescent="0.25">
      <c r="A25" s="15" t="s">
        <v>66</v>
      </c>
      <c r="B25" s="12" t="s">
        <v>67</v>
      </c>
      <c r="C25" s="26">
        <v>65008</v>
      </c>
      <c r="D25" s="26">
        <v>16246</v>
      </c>
      <c r="E25" s="26">
        <v>0</v>
      </c>
      <c r="F25" s="26">
        <v>0</v>
      </c>
      <c r="G25" s="26">
        <v>0</v>
      </c>
      <c r="H25" s="26">
        <v>0</v>
      </c>
      <c r="O25" s="27"/>
      <c r="P25" s="27"/>
    </row>
    <row r="26" spans="1:16" x14ac:dyDescent="0.25">
      <c r="A26" s="15" t="s">
        <v>68</v>
      </c>
      <c r="B26" s="12" t="s">
        <v>69</v>
      </c>
      <c r="C26" s="21">
        <v>19902186</v>
      </c>
      <c r="D26" s="21">
        <v>13927702</v>
      </c>
      <c r="E26" s="21">
        <v>12214688.008811988</v>
      </c>
      <c r="F26" s="21">
        <v>12373478.952926544</v>
      </c>
      <c r="G26" s="21">
        <v>13534966.472691178</v>
      </c>
      <c r="H26" s="21">
        <v>19880320.32942963</v>
      </c>
    </row>
    <row r="27" spans="1:16" x14ac:dyDescent="0.25">
      <c r="A27" s="15" t="s">
        <v>70</v>
      </c>
      <c r="B27" s="12" t="s">
        <v>71</v>
      </c>
      <c r="C27" s="28">
        <v>25942</v>
      </c>
      <c r="D27" s="28">
        <v>121699</v>
      </c>
      <c r="E27" s="28">
        <v>0</v>
      </c>
      <c r="F27" s="28">
        <v>0</v>
      </c>
      <c r="G27" s="28">
        <v>0</v>
      </c>
      <c r="H27" s="28">
        <v>0</v>
      </c>
    </row>
    <row r="28" spans="1:16" x14ac:dyDescent="0.25">
      <c r="A28" s="15" t="s">
        <v>72</v>
      </c>
      <c r="B28" s="12" t="s">
        <v>73</v>
      </c>
      <c r="C28" s="21">
        <v>12383905</v>
      </c>
      <c r="D28" s="21">
        <v>86081900</v>
      </c>
      <c r="E28" s="21">
        <v>42266647.648996145</v>
      </c>
      <c r="F28" s="21">
        <v>52666400.43543309</v>
      </c>
      <c r="G28" s="21">
        <v>46358461.721450254</v>
      </c>
      <c r="H28" s="21">
        <v>44969144.53766831</v>
      </c>
    </row>
    <row r="29" spans="1:16" x14ac:dyDescent="0.25">
      <c r="A29" s="17" t="s">
        <v>74</v>
      </c>
      <c r="B29" s="18" t="s">
        <v>75</v>
      </c>
      <c r="C29" s="19">
        <f>SUM(C30:C32)</f>
        <v>753261</v>
      </c>
      <c r="D29" s="19">
        <f t="shared" ref="D29:H29" si="4">SUM(D30:D32)</f>
        <v>1213011</v>
      </c>
      <c r="E29" s="19">
        <f t="shared" si="4"/>
        <v>1135000</v>
      </c>
      <c r="F29" s="19">
        <f t="shared" si="4"/>
        <v>3786825.49</v>
      </c>
      <c r="G29" s="19">
        <f t="shared" si="4"/>
        <v>1217900.3999999999</v>
      </c>
      <c r="H29" s="19">
        <f t="shared" si="4"/>
        <v>1242258.4079999998</v>
      </c>
    </row>
    <row r="30" spans="1:16" x14ac:dyDescent="0.25">
      <c r="A30" s="15" t="s">
        <v>76</v>
      </c>
      <c r="B30" s="12" t="s">
        <v>77</v>
      </c>
      <c r="C30" s="26">
        <v>0</v>
      </c>
      <c r="D30" s="26">
        <v>0</v>
      </c>
      <c r="E30" s="26">
        <v>0</v>
      </c>
      <c r="F30" s="26">
        <v>0</v>
      </c>
      <c r="G30" s="26">
        <v>0</v>
      </c>
      <c r="H30" s="26">
        <v>0</v>
      </c>
    </row>
    <row r="31" spans="1:16" x14ac:dyDescent="0.25">
      <c r="A31" s="15" t="s">
        <v>78</v>
      </c>
      <c r="B31" s="12" t="s">
        <v>71</v>
      </c>
      <c r="C31" s="26">
        <v>151158</v>
      </c>
      <c r="D31" s="26">
        <v>267147</v>
      </c>
      <c r="E31" s="26">
        <v>0</v>
      </c>
      <c r="F31" s="26">
        <v>0</v>
      </c>
      <c r="G31" s="26">
        <v>0</v>
      </c>
      <c r="H31" s="26">
        <v>0</v>
      </c>
    </row>
    <row r="32" spans="1:16" x14ac:dyDescent="0.25">
      <c r="A32" s="15" t="s">
        <v>79</v>
      </c>
      <c r="B32" s="12" t="s">
        <v>80</v>
      </c>
      <c r="C32" s="26">
        <v>602103</v>
      </c>
      <c r="D32" s="26">
        <v>945864</v>
      </c>
      <c r="E32" s="26">
        <v>1135000</v>
      </c>
      <c r="F32" s="26">
        <v>3786825.49</v>
      </c>
      <c r="G32" s="26">
        <v>1217900.3999999999</v>
      </c>
      <c r="H32" s="26">
        <v>1242258.4079999998</v>
      </c>
    </row>
    <row r="33" spans="1:8" x14ac:dyDescent="0.25">
      <c r="A33" s="17" t="s">
        <v>81</v>
      </c>
      <c r="B33" s="18" t="s">
        <v>82</v>
      </c>
      <c r="C33" s="19">
        <f>C23+C24-C29</f>
        <v>34843981</v>
      </c>
      <c r="D33" s="19">
        <f t="shared" ref="D33:H33" si="5">D23+D24-D29</f>
        <v>3999540</v>
      </c>
      <c r="E33" s="19">
        <f t="shared" si="5"/>
        <v>-31026217.830031805</v>
      </c>
      <c r="F33" s="19">
        <f t="shared" si="5"/>
        <v>5627793.0880151782</v>
      </c>
      <c r="G33" s="19">
        <f t="shared" si="5"/>
        <v>9984037.9269592967</v>
      </c>
      <c r="H33" s="19">
        <f t="shared" si="5"/>
        <v>14473837.843791448</v>
      </c>
    </row>
    <row r="34" spans="1:8" x14ac:dyDescent="0.25">
      <c r="A34" s="17" t="s">
        <v>83</v>
      </c>
      <c r="B34" s="18" t="s">
        <v>84</v>
      </c>
      <c r="C34" s="19">
        <f t="shared" ref="C34:H34" si="6">C35+C40+C42+C44+C45</f>
        <v>386827</v>
      </c>
      <c r="D34" s="19">
        <f t="shared" si="6"/>
        <v>1053095</v>
      </c>
      <c r="E34" s="19">
        <f t="shared" si="6"/>
        <v>480000</v>
      </c>
      <c r="F34" s="19">
        <f t="shared" si="6"/>
        <v>504960</v>
      </c>
      <c r="G34" s="19">
        <f t="shared" si="6"/>
        <v>515059.20000000001</v>
      </c>
      <c r="H34" s="19">
        <f t="shared" si="6"/>
        <v>525360.38399999996</v>
      </c>
    </row>
    <row r="35" spans="1:8" x14ac:dyDescent="0.25">
      <c r="A35" s="15" t="s">
        <v>85</v>
      </c>
      <c r="B35" s="12" t="s">
        <v>86</v>
      </c>
      <c r="C35" s="21">
        <v>0</v>
      </c>
      <c r="D35" s="21">
        <v>0</v>
      </c>
      <c r="E35" s="21">
        <v>0</v>
      </c>
      <c r="F35" s="21">
        <v>0</v>
      </c>
      <c r="G35" s="21">
        <v>0</v>
      </c>
      <c r="H35" s="21">
        <v>0</v>
      </c>
    </row>
    <row r="36" spans="1:8" x14ac:dyDescent="0.25">
      <c r="A36" s="13" t="s">
        <v>87</v>
      </c>
      <c r="B36" s="29" t="s">
        <v>88</v>
      </c>
      <c r="C36" s="10">
        <v>0</v>
      </c>
      <c r="D36" s="10">
        <v>0</v>
      </c>
      <c r="E36" s="10">
        <v>0</v>
      </c>
      <c r="F36" s="10">
        <v>0</v>
      </c>
      <c r="G36" s="10">
        <v>0</v>
      </c>
      <c r="H36" s="10">
        <v>0</v>
      </c>
    </row>
    <row r="37" spans="1:8" x14ac:dyDescent="0.25">
      <c r="A37" s="13" t="s">
        <v>89</v>
      </c>
      <c r="B37" s="30" t="s">
        <v>90</v>
      </c>
      <c r="C37" s="10">
        <v>0</v>
      </c>
      <c r="D37" s="10">
        <v>0</v>
      </c>
      <c r="E37" s="10">
        <v>0</v>
      </c>
      <c r="F37" s="10">
        <v>0</v>
      </c>
      <c r="G37" s="10">
        <v>0</v>
      </c>
      <c r="H37" s="10">
        <v>0</v>
      </c>
    </row>
    <row r="38" spans="1:8" x14ac:dyDescent="0.25">
      <c r="A38" s="13" t="s">
        <v>91</v>
      </c>
      <c r="B38" s="29" t="s">
        <v>92</v>
      </c>
      <c r="C38" s="10">
        <v>0</v>
      </c>
      <c r="D38" s="10">
        <v>0</v>
      </c>
      <c r="E38" s="10">
        <v>0</v>
      </c>
      <c r="F38" s="10">
        <v>0</v>
      </c>
      <c r="G38" s="10">
        <v>0</v>
      </c>
      <c r="H38" s="10">
        <v>0</v>
      </c>
    </row>
    <row r="39" spans="1:8" x14ac:dyDescent="0.25">
      <c r="A39" s="13" t="s">
        <v>93</v>
      </c>
      <c r="B39" s="30" t="s">
        <v>90</v>
      </c>
      <c r="C39" s="10">
        <v>0</v>
      </c>
      <c r="D39" s="10">
        <v>0</v>
      </c>
      <c r="E39" s="10">
        <v>0</v>
      </c>
      <c r="F39" s="10">
        <v>0</v>
      </c>
      <c r="G39" s="10">
        <v>0</v>
      </c>
      <c r="H39" s="10">
        <v>0</v>
      </c>
    </row>
    <row r="40" spans="1:8" x14ac:dyDescent="0.25">
      <c r="A40" s="15" t="s">
        <v>94</v>
      </c>
      <c r="B40" s="12" t="s">
        <v>95</v>
      </c>
      <c r="C40" s="21">
        <v>386827</v>
      </c>
      <c r="D40" s="21">
        <v>1046971</v>
      </c>
      <c r="E40" s="21">
        <v>480000</v>
      </c>
      <c r="F40" s="21">
        <v>504960</v>
      </c>
      <c r="G40" s="21">
        <v>515059.20000000001</v>
      </c>
      <c r="H40" s="21">
        <v>525360.38399999996</v>
      </c>
    </row>
    <row r="41" spans="1:8" x14ac:dyDescent="0.25">
      <c r="A41" s="31" t="s">
        <v>96</v>
      </c>
      <c r="B41" s="9" t="s">
        <v>29</v>
      </c>
      <c r="C41" s="10">
        <v>0</v>
      </c>
      <c r="D41" s="10">
        <v>0</v>
      </c>
      <c r="E41" s="10">
        <v>0</v>
      </c>
      <c r="F41" s="10">
        <v>0</v>
      </c>
      <c r="G41" s="10">
        <v>0</v>
      </c>
      <c r="H41" s="10">
        <v>0</v>
      </c>
    </row>
    <row r="42" spans="1:8" x14ac:dyDescent="0.25">
      <c r="A42" s="15" t="s">
        <v>97</v>
      </c>
      <c r="B42" s="12" t="s">
        <v>98</v>
      </c>
      <c r="C42" s="21">
        <v>0</v>
      </c>
      <c r="D42" s="21">
        <v>0</v>
      </c>
      <c r="E42" s="21">
        <v>0</v>
      </c>
      <c r="F42" s="21">
        <v>0</v>
      </c>
      <c r="G42" s="21">
        <v>0</v>
      </c>
      <c r="H42" s="21">
        <v>0</v>
      </c>
    </row>
    <row r="43" spans="1:8" x14ac:dyDescent="0.25">
      <c r="A43" s="31" t="s">
        <v>99</v>
      </c>
      <c r="B43" s="9" t="s">
        <v>100</v>
      </c>
      <c r="C43" s="21">
        <v>0</v>
      </c>
      <c r="D43" s="21">
        <v>0</v>
      </c>
      <c r="E43" s="21">
        <v>0</v>
      </c>
      <c r="F43" s="21">
        <v>0</v>
      </c>
      <c r="G43" s="21">
        <v>0</v>
      </c>
      <c r="H43" s="21">
        <v>0</v>
      </c>
    </row>
    <row r="44" spans="1:8" x14ac:dyDescent="0.25">
      <c r="A44" s="15" t="s">
        <v>101</v>
      </c>
      <c r="B44" s="12" t="s">
        <v>102</v>
      </c>
      <c r="C44" s="21">
        <v>0</v>
      </c>
      <c r="D44" s="21">
        <v>0</v>
      </c>
      <c r="E44" s="21">
        <v>0</v>
      </c>
      <c r="F44" s="21">
        <v>0</v>
      </c>
      <c r="G44" s="21">
        <v>0</v>
      </c>
      <c r="H44" s="21">
        <v>0</v>
      </c>
    </row>
    <row r="45" spans="1:8" x14ac:dyDescent="0.25">
      <c r="A45" s="15" t="s">
        <v>103</v>
      </c>
      <c r="B45" s="12" t="s">
        <v>104</v>
      </c>
      <c r="C45" s="21">
        <v>0</v>
      </c>
      <c r="D45" s="21">
        <v>6124</v>
      </c>
      <c r="E45" s="21">
        <v>0</v>
      </c>
      <c r="F45" s="21">
        <v>0</v>
      </c>
      <c r="G45" s="21">
        <v>0</v>
      </c>
      <c r="H45" s="21">
        <v>0</v>
      </c>
    </row>
    <row r="46" spans="1:8" x14ac:dyDescent="0.25">
      <c r="A46" s="17" t="s">
        <v>105</v>
      </c>
      <c r="B46" s="18" t="s">
        <v>106</v>
      </c>
      <c r="C46" s="19">
        <f t="shared" ref="C46:H46" si="7">C47+C49+C51+C52</f>
        <v>9927394</v>
      </c>
      <c r="D46" s="19">
        <f t="shared" si="7"/>
        <v>20961334</v>
      </c>
      <c r="E46" s="19">
        <f t="shared" si="7"/>
        <v>22077200</v>
      </c>
      <c r="F46" s="19">
        <f>F47+F49+F51+F52</f>
        <v>23197080.399999999</v>
      </c>
      <c r="G46" s="19">
        <f t="shared" si="7"/>
        <v>22947131.967999998</v>
      </c>
      <c r="H46" s="19">
        <f t="shared" si="7"/>
        <v>21556258.18736</v>
      </c>
    </row>
    <row r="47" spans="1:8" x14ac:dyDescent="0.25">
      <c r="A47" s="15" t="s">
        <v>107</v>
      </c>
      <c r="B47" s="12" t="s">
        <v>95</v>
      </c>
      <c r="C47" s="21">
        <v>9855291</v>
      </c>
      <c r="D47" s="21">
        <v>20920712</v>
      </c>
      <c r="E47" s="21">
        <v>22030500</v>
      </c>
      <c r="F47" s="21">
        <v>23147952</v>
      </c>
      <c r="G47" s="21">
        <v>22897021</v>
      </c>
      <c r="H47" s="21">
        <v>21505145</v>
      </c>
    </row>
    <row r="48" spans="1:8" x14ac:dyDescent="0.25">
      <c r="A48" s="31" t="s">
        <v>108</v>
      </c>
      <c r="B48" s="9" t="s">
        <v>109</v>
      </c>
      <c r="C48" s="28">
        <v>0</v>
      </c>
      <c r="D48" s="28">
        <v>0</v>
      </c>
      <c r="E48" s="28">
        <v>0</v>
      </c>
      <c r="F48" s="28">
        <v>0</v>
      </c>
      <c r="G48" s="28">
        <v>0</v>
      </c>
      <c r="H48" s="28">
        <v>0</v>
      </c>
    </row>
    <row r="49" spans="1:8" x14ac:dyDescent="0.25">
      <c r="A49" s="15" t="s">
        <v>110</v>
      </c>
      <c r="B49" s="12" t="s">
        <v>111</v>
      </c>
      <c r="C49" s="21">
        <v>0</v>
      </c>
      <c r="D49" s="21">
        <v>0</v>
      </c>
      <c r="E49" s="21">
        <v>0</v>
      </c>
      <c r="F49" s="21">
        <v>0</v>
      </c>
      <c r="G49" s="21">
        <v>0</v>
      </c>
      <c r="H49" s="21">
        <v>0</v>
      </c>
    </row>
    <row r="50" spans="1:8" x14ac:dyDescent="0.25">
      <c r="A50" s="31" t="s">
        <v>112</v>
      </c>
      <c r="B50" s="9" t="s">
        <v>100</v>
      </c>
      <c r="C50" s="21">
        <v>0</v>
      </c>
      <c r="D50" s="21">
        <v>0</v>
      </c>
      <c r="E50" s="21">
        <v>0</v>
      </c>
      <c r="F50" s="21">
        <v>0</v>
      </c>
      <c r="G50" s="21">
        <v>0</v>
      </c>
      <c r="H50" s="21">
        <v>0</v>
      </c>
    </row>
    <row r="51" spans="1:8" x14ac:dyDescent="0.25">
      <c r="A51" s="15" t="s">
        <v>113</v>
      </c>
      <c r="B51" s="12" t="s">
        <v>102</v>
      </c>
      <c r="C51" s="32">
        <v>0</v>
      </c>
      <c r="D51" s="32">
        <v>0</v>
      </c>
      <c r="E51" s="32">
        <v>0</v>
      </c>
      <c r="F51" s="32">
        <v>0</v>
      </c>
      <c r="G51" s="32">
        <v>0</v>
      </c>
      <c r="H51" s="32">
        <v>0</v>
      </c>
    </row>
    <row r="52" spans="1:8" x14ac:dyDescent="0.25">
      <c r="A52" s="15" t="s">
        <v>114</v>
      </c>
      <c r="B52" s="12" t="s">
        <v>104</v>
      </c>
      <c r="C52" s="32">
        <v>72103</v>
      </c>
      <c r="D52" s="32">
        <v>40622</v>
      </c>
      <c r="E52" s="32">
        <v>46699.999999999985</v>
      </c>
      <c r="F52" s="32">
        <v>49128.399999999987</v>
      </c>
      <c r="G52" s="32">
        <v>50110.967999999986</v>
      </c>
      <c r="H52" s="32">
        <v>51113.187359999982</v>
      </c>
    </row>
    <row r="53" spans="1:8" x14ac:dyDescent="0.25">
      <c r="A53" s="17" t="s">
        <v>115</v>
      </c>
      <c r="B53" s="18" t="s">
        <v>116</v>
      </c>
      <c r="C53" s="19">
        <f>C33+C34-C46</f>
        <v>25303414</v>
      </c>
      <c r="D53" s="19">
        <f t="shared" ref="D53:H53" si="8">D33+D34-D46</f>
        <v>-15908699</v>
      </c>
      <c r="E53" s="19">
        <f t="shared" si="8"/>
        <v>-52623417.830031805</v>
      </c>
      <c r="F53" s="19">
        <f t="shared" si="8"/>
        <v>-17064327.311984822</v>
      </c>
      <c r="G53" s="19">
        <f t="shared" si="8"/>
        <v>-12448034.841040703</v>
      </c>
      <c r="H53" s="19">
        <f t="shared" si="8"/>
        <v>-6557059.9595685527</v>
      </c>
    </row>
    <row r="54" spans="1:8" x14ac:dyDescent="0.25">
      <c r="A54" s="15" t="s">
        <v>117</v>
      </c>
      <c r="B54" s="12" t="s">
        <v>118</v>
      </c>
      <c r="C54" s="21">
        <v>452213</v>
      </c>
      <c r="D54" s="21">
        <v>512636</v>
      </c>
      <c r="E54" s="21">
        <v>540000</v>
      </c>
      <c r="F54" s="21">
        <v>568080</v>
      </c>
      <c r="G54" s="21">
        <v>579441.6</v>
      </c>
      <c r="H54" s="21">
        <v>591030.43200000003</v>
      </c>
    </row>
    <row r="55" spans="1:8" ht="30.75" thickBot="1" x14ac:dyDescent="0.3">
      <c r="A55" s="33" t="s">
        <v>119</v>
      </c>
      <c r="B55" s="34" t="s">
        <v>120</v>
      </c>
      <c r="C55" s="35">
        <v>0</v>
      </c>
      <c r="D55" s="35">
        <v>0</v>
      </c>
      <c r="E55" s="35">
        <v>0</v>
      </c>
      <c r="F55" s="35">
        <v>0</v>
      </c>
      <c r="G55" s="35">
        <v>0</v>
      </c>
      <c r="H55" s="35">
        <v>0</v>
      </c>
    </row>
    <row r="56" spans="1:8" ht="16.5" thickTop="1" thickBot="1" x14ac:dyDescent="0.3">
      <c r="A56" s="36" t="s">
        <v>121</v>
      </c>
      <c r="B56" s="37" t="s">
        <v>122</v>
      </c>
      <c r="C56" s="38">
        <f>C53-C54-C55</f>
        <v>24851201</v>
      </c>
      <c r="D56" s="38">
        <f>D53-D54-D55</f>
        <v>-16421335</v>
      </c>
      <c r="E56" s="38">
        <f t="shared" ref="E56:H56" si="9">E53-E54-E55</f>
        <v>-53163417.830031805</v>
      </c>
      <c r="F56" s="38">
        <f t="shared" si="9"/>
        <v>-17632407.311984822</v>
      </c>
      <c r="G56" s="38">
        <f t="shared" si="9"/>
        <v>-13027476.441040702</v>
      </c>
      <c r="H56" s="38">
        <f t="shared" si="9"/>
        <v>-7148090.3915685527</v>
      </c>
    </row>
    <row r="57" spans="1:8" ht="15.75" thickTop="1" x14ac:dyDescent="0.25">
      <c r="A57" s="39"/>
      <c r="B57" s="40"/>
      <c r="C57" s="41"/>
      <c r="D57" s="41"/>
      <c r="E57" s="41"/>
      <c r="F57" s="41"/>
      <c r="G57" s="41"/>
      <c r="H57" s="41"/>
    </row>
    <row r="62" spans="1:8" x14ac:dyDescent="0.25">
      <c r="C62" s="185"/>
      <c r="D62" s="185"/>
      <c r="E62" s="185"/>
      <c r="F62" s="185"/>
      <c r="G62" s="185"/>
      <c r="H62" s="185"/>
    </row>
    <row r="63" spans="1:8" x14ac:dyDescent="0.25">
      <c r="E63" s="185"/>
      <c r="F63" s="185"/>
      <c r="G63" s="185"/>
      <c r="H63" s="185"/>
    </row>
    <row r="64" spans="1:8" x14ac:dyDescent="0.25">
      <c r="C64" s="185"/>
      <c r="D64" s="185"/>
      <c r="E64" s="185"/>
      <c r="F64" s="185"/>
      <c r="G64" s="185"/>
      <c r="H64" s="185"/>
    </row>
  </sheetData>
  <customSheetViews>
    <customSheetView guid="{51DC1E0B-36BC-4B25-8CEC-CEA7FC7B6471}">
      <selection activeCell="E2" sqref="E1:H1048576"/>
      <pageMargins left="0.7" right="0.7" top="0.75" bottom="0.75" header="0.3" footer="0.3"/>
    </customSheetView>
    <customSheetView guid="{A23C5091-B5CE-46E8-86BD-E5C724E3303B}">
      <selection activeCell="L13" sqref="L13"/>
      <pageMargins left="0.7" right="0.7" top="0.75" bottom="0.75" header="0.3" footer="0.3"/>
    </customSheetView>
  </customSheetViews>
  <mergeCells count="1">
    <mergeCell ref="A1:H1"/>
  </mergeCells>
  <dataValidations count="1">
    <dataValidation type="whole" allowBlank="1" showInputMessage="1" showErrorMessage="1" errorTitle="Uwaga!" error="Prozę podać kwotę w pełnych złotych." promptTitle="Uwaga!" prompt="Prozę podać kwotę w pełnych złotych." sqref="C4:H56" xr:uid="{00000000-0002-0000-0100-000000000000}">
      <formula1>-10000000000</formula1>
      <formula2>10000000000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topLeftCell="B1" workbookViewId="0">
      <selection activeCell="B1" sqref="A1:XFD1048576"/>
    </sheetView>
  </sheetViews>
  <sheetFormatPr defaultColWidth="8.85546875" defaultRowHeight="15" x14ac:dyDescent="0.25"/>
  <cols>
    <col min="2" max="2" width="33.42578125" customWidth="1"/>
    <col min="4" max="9" width="13.7109375" bestFit="1" customWidth="1"/>
  </cols>
  <sheetData>
    <row r="1" spans="1:9" ht="26.25" x14ac:dyDescent="0.25">
      <c r="A1" s="500" t="s">
        <v>123</v>
      </c>
      <c r="B1" s="500"/>
      <c r="C1" s="500"/>
      <c r="D1" s="500"/>
      <c r="E1" s="500"/>
      <c r="F1" s="500"/>
      <c r="G1" s="500"/>
      <c r="H1" s="500"/>
      <c r="I1" s="500"/>
    </row>
    <row r="2" spans="1:9" ht="15.75" thickBot="1" x14ac:dyDescent="0.3">
      <c r="A2" s="42"/>
      <c r="B2" s="43"/>
      <c r="C2" s="43"/>
      <c r="D2" s="43"/>
      <c r="E2" s="43"/>
      <c r="F2" s="43"/>
      <c r="G2" s="43"/>
      <c r="H2" s="43"/>
      <c r="I2" s="43"/>
    </row>
    <row r="3" spans="1:9" ht="31.5" thickTop="1" thickBot="1" x14ac:dyDescent="0.3">
      <c r="A3" s="44" t="s">
        <v>19</v>
      </c>
      <c r="B3" s="501" t="s">
        <v>20</v>
      </c>
      <c r="C3" s="502"/>
      <c r="D3" s="44" t="s">
        <v>178</v>
      </c>
      <c r="E3" s="44" t="s">
        <v>183</v>
      </c>
      <c r="F3" s="44" t="s">
        <v>124</v>
      </c>
      <c r="G3" s="44" t="s">
        <v>125</v>
      </c>
      <c r="H3" s="44" t="s">
        <v>126</v>
      </c>
      <c r="I3" s="44" t="s">
        <v>127</v>
      </c>
    </row>
    <row r="4" spans="1:9" ht="21.95" customHeight="1" thickTop="1" x14ac:dyDescent="0.25">
      <c r="A4" s="45" t="s">
        <v>26</v>
      </c>
      <c r="B4" s="46" t="s">
        <v>128</v>
      </c>
      <c r="C4" s="47">
        <v>1</v>
      </c>
      <c r="D4" s="48">
        <f>D6+D8+D10+D12+D14+D16+D18+D20+D22+D24+D26+D28</f>
        <v>402679130</v>
      </c>
      <c r="E4" s="48">
        <f t="shared" ref="E4:I5" si="0">E6+E8+E10+E12+E14+E16+E18+E20+E22+E24+E26+E28</f>
        <v>379671948</v>
      </c>
      <c r="F4" s="48">
        <f t="shared" si="0"/>
        <v>392516158.06164259</v>
      </c>
      <c r="G4" s="48">
        <f t="shared" si="0"/>
        <v>385100245.64372075</v>
      </c>
      <c r="H4" s="48">
        <f t="shared" si="0"/>
        <v>383518188.06794429</v>
      </c>
      <c r="I4" s="48">
        <f t="shared" si="0"/>
        <v>378483983.02336425</v>
      </c>
    </row>
    <row r="5" spans="1:9" ht="21.95" customHeight="1" x14ac:dyDescent="0.25">
      <c r="A5" s="49" t="s">
        <v>42</v>
      </c>
      <c r="B5" s="50" t="s">
        <v>129</v>
      </c>
      <c r="C5" s="51">
        <v>2</v>
      </c>
      <c r="D5" s="52">
        <f>D7+D9+D11+D13+D15+D17+D19+D21+D23+D25+D27+D29</f>
        <v>37488518</v>
      </c>
      <c r="E5" s="52">
        <f t="shared" si="0"/>
        <v>36759187</v>
      </c>
      <c r="F5" s="52">
        <f t="shared" si="0"/>
        <v>52465143.698645383</v>
      </c>
      <c r="G5" s="52">
        <f t="shared" si="0"/>
        <v>63207337.834845625</v>
      </c>
      <c r="H5" s="52">
        <f t="shared" si="0"/>
        <v>78882099.76364769</v>
      </c>
      <c r="I5" s="52">
        <f t="shared" si="0"/>
        <v>88562194.491961598</v>
      </c>
    </row>
    <row r="6" spans="1:9" ht="45" x14ac:dyDescent="0.25">
      <c r="A6" s="53" t="s">
        <v>130</v>
      </c>
      <c r="B6" s="54" t="s">
        <v>131</v>
      </c>
      <c r="C6" s="55">
        <v>3</v>
      </c>
      <c r="D6" s="56">
        <v>12773362</v>
      </c>
      <c r="E6" s="56">
        <v>9485518</v>
      </c>
      <c r="F6" s="56">
        <v>10434069.800000001</v>
      </c>
      <c r="G6" s="56">
        <v>11477476.780000001</v>
      </c>
      <c r="H6" s="56">
        <v>12051350.619000001</v>
      </c>
      <c r="I6" s="56">
        <v>12653918.149950001</v>
      </c>
    </row>
    <row r="7" spans="1:9" ht="30" x14ac:dyDescent="0.25">
      <c r="A7" s="57" t="s">
        <v>132</v>
      </c>
      <c r="B7" s="58" t="s">
        <v>133</v>
      </c>
      <c r="C7" s="59">
        <v>4</v>
      </c>
      <c r="D7" s="60">
        <v>0</v>
      </c>
      <c r="E7" s="60">
        <v>0</v>
      </c>
      <c r="F7" s="60">
        <v>0</v>
      </c>
      <c r="G7" s="60">
        <v>0</v>
      </c>
      <c r="H7" s="60">
        <v>0</v>
      </c>
      <c r="I7" s="60"/>
    </row>
    <row r="8" spans="1:9" ht="30" x14ac:dyDescent="0.25">
      <c r="A8" s="53" t="s">
        <v>134</v>
      </c>
      <c r="B8" s="54" t="s">
        <v>135</v>
      </c>
      <c r="C8" s="55">
        <v>5</v>
      </c>
      <c r="D8" s="56">
        <v>5373399</v>
      </c>
      <c r="E8" s="56">
        <v>4106439</v>
      </c>
      <c r="F8" s="56">
        <v>4517082.9000000004</v>
      </c>
      <c r="G8" s="56">
        <v>4968791.1900000004</v>
      </c>
      <c r="H8" s="56">
        <v>5341450.5292500006</v>
      </c>
      <c r="I8" s="56">
        <v>5742059.318943751</v>
      </c>
    </row>
    <row r="9" spans="1:9" ht="30" x14ac:dyDescent="0.25">
      <c r="A9" s="57" t="s">
        <v>136</v>
      </c>
      <c r="B9" s="58" t="s">
        <v>137</v>
      </c>
      <c r="C9" s="59">
        <v>6</v>
      </c>
      <c r="D9" s="60">
        <v>0</v>
      </c>
      <c r="E9" s="60">
        <v>0</v>
      </c>
      <c r="F9" s="60">
        <v>0</v>
      </c>
      <c r="G9" s="60">
        <v>0</v>
      </c>
      <c r="H9" s="60">
        <v>0</v>
      </c>
      <c r="I9" s="60">
        <v>0</v>
      </c>
    </row>
    <row r="10" spans="1:9" ht="30" x14ac:dyDescent="0.25">
      <c r="A10" s="53" t="s">
        <v>138</v>
      </c>
      <c r="B10" s="54" t="s">
        <v>139</v>
      </c>
      <c r="C10" s="55">
        <v>7</v>
      </c>
      <c r="D10" s="56">
        <v>200553</v>
      </c>
      <c r="E10" s="56">
        <v>243143</v>
      </c>
      <c r="F10" s="56">
        <v>267457</v>
      </c>
      <c r="G10" s="56">
        <v>294203</v>
      </c>
      <c r="H10" s="56">
        <v>323623</v>
      </c>
      <c r="I10" s="56">
        <v>355986</v>
      </c>
    </row>
    <row r="11" spans="1:9" ht="30" x14ac:dyDescent="0.25">
      <c r="A11" s="57" t="s">
        <v>140</v>
      </c>
      <c r="B11" s="58" t="s">
        <v>141</v>
      </c>
      <c r="C11" s="59">
        <v>8</v>
      </c>
      <c r="D11" s="60">
        <v>0</v>
      </c>
      <c r="E11" s="60">
        <v>0</v>
      </c>
      <c r="F11" s="60">
        <v>0</v>
      </c>
      <c r="G11" s="60">
        <v>0</v>
      </c>
      <c r="H11" s="60">
        <v>0</v>
      </c>
      <c r="I11" s="60">
        <v>0</v>
      </c>
    </row>
    <row r="12" spans="1:9" ht="60" x14ac:dyDescent="0.25">
      <c r="A12" s="53" t="s">
        <v>142</v>
      </c>
      <c r="B12" s="54" t="s">
        <v>143</v>
      </c>
      <c r="C12" s="55">
        <v>9</v>
      </c>
      <c r="D12" s="56">
        <v>0</v>
      </c>
      <c r="E12" s="56">
        <v>0</v>
      </c>
      <c r="F12" s="56">
        <v>0</v>
      </c>
      <c r="G12" s="56">
        <v>0</v>
      </c>
      <c r="H12" s="56">
        <v>0</v>
      </c>
      <c r="I12" s="56">
        <v>0</v>
      </c>
    </row>
    <row r="13" spans="1:9" ht="45" x14ac:dyDescent="0.25">
      <c r="A13" s="57" t="s">
        <v>144</v>
      </c>
      <c r="B13" s="58" t="s">
        <v>145</v>
      </c>
      <c r="C13" s="59">
        <v>10</v>
      </c>
      <c r="D13" s="60">
        <v>0</v>
      </c>
      <c r="E13" s="60">
        <v>0</v>
      </c>
      <c r="F13" s="60">
        <v>0</v>
      </c>
      <c r="G13" s="60">
        <v>0</v>
      </c>
      <c r="H13" s="60">
        <v>0</v>
      </c>
      <c r="I13" s="60">
        <v>0</v>
      </c>
    </row>
    <row r="14" spans="1:9" ht="45" x14ac:dyDescent="0.25">
      <c r="A14" s="53" t="s">
        <v>146</v>
      </c>
      <c r="B14" s="54" t="s">
        <v>147</v>
      </c>
      <c r="C14" s="55">
        <v>11</v>
      </c>
      <c r="D14" s="56">
        <v>292700731</v>
      </c>
      <c r="E14" s="56">
        <v>274127001</v>
      </c>
      <c r="F14" s="56">
        <v>247207912.97999999</v>
      </c>
      <c r="G14" s="56">
        <v>211917724.01999998</v>
      </c>
      <c r="H14" s="56">
        <v>173712225.41</v>
      </c>
      <c r="I14" s="56">
        <v>139278290.37</v>
      </c>
    </row>
    <row r="15" spans="1:9" ht="45" x14ac:dyDescent="0.25">
      <c r="A15" s="57" t="s">
        <v>148</v>
      </c>
      <c r="B15" s="58" t="s">
        <v>149</v>
      </c>
      <c r="C15" s="59">
        <v>12</v>
      </c>
      <c r="D15" s="60">
        <v>0</v>
      </c>
      <c r="E15" s="60">
        <v>0</v>
      </c>
      <c r="F15" s="60">
        <v>0</v>
      </c>
      <c r="G15" s="60">
        <v>0</v>
      </c>
      <c r="H15" s="60">
        <v>0</v>
      </c>
      <c r="I15" s="60">
        <v>0</v>
      </c>
    </row>
    <row r="16" spans="1:9" ht="45" x14ac:dyDescent="0.25">
      <c r="A16" s="53" t="s">
        <v>150</v>
      </c>
      <c r="B16" s="54" t="s">
        <v>151</v>
      </c>
      <c r="C16" s="55">
        <v>13</v>
      </c>
      <c r="D16" s="56">
        <v>50485146</v>
      </c>
      <c r="E16" s="56">
        <v>61691018</v>
      </c>
      <c r="F16" s="56">
        <v>88553224.731165126</v>
      </c>
      <c r="G16" s="56">
        <v>106861774.04244053</v>
      </c>
      <c r="H16" s="56">
        <v>131917878.87903607</v>
      </c>
      <c r="I16" s="56">
        <v>151804174.21442473</v>
      </c>
    </row>
    <row r="17" spans="1:9" ht="45" x14ac:dyDescent="0.25">
      <c r="A17" s="57" t="s">
        <v>152</v>
      </c>
      <c r="B17" s="58" t="s">
        <v>153</v>
      </c>
      <c r="C17" s="59">
        <v>14</v>
      </c>
      <c r="D17" s="60">
        <v>30592223</v>
      </c>
      <c r="E17" s="60">
        <v>30937651</v>
      </c>
      <c r="F17" s="60">
        <v>44408875.886232831</v>
      </c>
      <c r="G17" s="60">
        <v>53590496.278824322</v>
      </c>
      <c r="H17" s="60">
        <v>67155973</v>
      </c>
      <c r="I17" s="60">
        <v>75128823</v>
      </c>
    </row>
    <row r="18" spans="1:9" ht="45" x14ac:dyDescent="0.25">
      <c r="A18" s="53" t="s">
        <v>154</v>
      </c>
      <c r="B18" s="54" t="s">
        <v>155</v>
      </c>
      <c r="C18" s="55">
        <v>15</v>
      </c>
      <c r="D18" s="56">
        <v>1632861</v>
      </c>
      <c r="E18" s="56">
        <v>423963</v>
      </c>
      <c r="F18" s="56">
        <v>608569.80535965494</v>
      </c>
      <c r="G18" s="56">
        <v>734392.78159350879</v>
      </c>
      <c r="H18" s="56">
        <v>906587.40115445619</v>
      </c>
      <c r="I18" s="56">
        <v>1043253.2190094538</v>
      </c>
    </row>
    <row r="19" spans="1:9" ht="45" x14ac:dyDescent="0.25">
      <c r="A19" s="57" t="s">
        <v>156</v>
      </c>
      <c r="B19" s="58" t="s">
        <v>157</v>
      </c>
      <c r="C19" s="59">
        <v>16</v>
      </c>
      <c r="D19" s="60">
        <v>62976</v>
      </c>
      <c r="E19" s="60">
        <v>0</v>
      </c>
      <c r="F19" s="60">
        <v>0</v>
      </c>
      <c r="G19" s="60">
        <v>0</v>
      </c>
      <c r="H19" s="60">
        <v>0</v>
      </c>
      <c r="I19" s="60">
        <v>0</v>
      </c>
    </row>
    <row r="20" spans="1:9" ht="30" x14ac:dyDescent="0.25">
      <c r="A20" s="53" t="s">
        <v>158</v>
      </c>
      <c r="B20" s="54" t="s">
        <v>159</v>
      </c>
      <c r="C20" s="55">
        <v>17</v>
      </c>
      <c r="D20" s="56">
        <v>2362342</v>
      </c>
      <c r="E20" s="56">
        <v>2760839</v>
      </c>
      <c r="F20" s="56">
        <v>3962995.0086666625</v>
      </c>
      <c r="G20" s="56">
        <v>4782351.8390563354</v>
      </c>
      <c r="H20" s="56">
        <v>5903679.9296539258</v>
      </c>
      <c r="I20" s="56">
        <v>6793645.1386485165</v>
      </c>
    </row>
    <row r="21" spans="1:9" ht="30" x14ac:dyDescent="0.25">
      <c r="A21" s="57" t="s">
        <v>160</v>
      </c>
      <c r="B21" s="58" t="s">
        <v>161</v>
      </c>
      <c r="C21" s="59">
        <v>18</v>
      </c>
      <c r="D21" s="60">
        <v>378448</v>
      </c>
      <c r="E21" s="60">
        <v>164668</v>
      </c>
      <c r="F21" s="60">
        <v>236369.61883221802</v>
      </c>
      <c r="G21" s="60">
        <v>285239.49155808386</v>
      </c>
      <c r="H21" s="60">
        <v>352120.1948596976</v>
      </c>
      <c r="I21" s="60">
        <v>405201.44698440359</v>
      </c>
    </row>
    <row r="22" spans="1:9" ht="60" x14ac:dyDescent="0.25">
      <c r="A22" s="53" t="s">
        <v>162</v>
      </c>
      <c r="B22" s="54" t="s">
        <v>163</v>
      </c>
      <c r="C22" s="55">
        <v>19</v>
      </c>
      <c r="D22" s="56">
        <v>18940275</v>
      </c>
      <c r="E22" s="56">
        <v>15274029</v>
      </c>
      <c r="F22" s="56">
        <v>24248848.036451157</v>
      </c>
      <c r="G22" s="56">
        <v>30075934.410630405</v>
      </c>
      <c r="H22" s="56">
        <v>38255242.284849852</v>
      </c>
      <c r="I22" s="56">
        <v>44490109.285037741</v>
      </c>
    </row>
    <row r="23" spans="1:9" ht="60" x14ac:dyDescent="0.25">
      <c r="A23" s="57" t="s">
        <v>164</v>
      </c>
      <c r="B23" s="58" t="s">
        <v>165</v>
      </c>
      <c r="C23" s="59">
        <v>20</v>
      </c>
      <c r="D23" s="60">
        <v>4000783</v>
      </c>
      <c r="E23" s="60">
        <v>3276018</v>
      </c>
      <c r="F23" s="60">
        <v>5200963.193580335</v>
      </c>
      <c r="G23" s="60">
        <v>6450773.5644632205</v>
      </c>
      <c r="H23" s="60">
        <v>8205095.2187879989</v>
      </c>
      <c r="I23" s="60">
        <v>9542367.559977185</v>
      </c>
    </row>
    <row r="24" spans="1:9" ht="30" x14ac:dyDescent="0.25">
      <c r="A24" s="53" t="s">
        <v>166</v>
      </c>
      <c r="B24" s="54" t="s">
        <v>167</v>
      </c>
      <c r="C24" s="55">
        <v>21</v>
      </c>
      <c r="D24" s="56">
        <v>10649572</v>
      </c>
      <c r="E24" s="56">
        <v>4631526</v>
      </c>
      <c r="F24" s="56">
        <v>5094678.5999999996</v>
      </c>
      <c r="G24" s="56">
        <v>5604146.46</v>
      </c>
      <c r="H24" s="56">
        <v>5884353.7829999998</v>
      </c>
      <c r="I24" s="56">
        <v>6178571.4721499998</v>
      </c>
    </row>
    <row r="25" spans="1:9" ht="30" x14ac:dyDescent="0.25">
      <c r="A25" s="57" t="s">
        <v>168</v>
      </c>
      <c r="B25" s="58" t="s">
        <v>169</v>
      </c>
      <c r="C25" s="59">
        <v>22</v>
      </c>
      <c r="D25" s="60">
        <v>0</v>
      </c>
      <c r="E25" s="60">
        <v>0</v>
      </c>
      <c r="F25" s="60">
        <v>0</v>
      </c>
      <c r="G25" s="60">
        <v>0</v>
      </c>
      <c r="H25" s="60">
        <v>0</v>
      </c>
      <c r="I25" s="60">
        <v>0</v>
      </c>
    </row>
    <row r="26" spans="1:9" ht="30" x14ac:dyDescent="0.25">
      <c r="A26" s="53" t="s">
        <v>170</v>
      </c>
      <c r="B26" s="54" t="s">
        <v>171</v>
      </c>
      <c r="C26" s="55">
        <v>23</v>
      </c>
      <c r="D26" s="56">
        <v>0</v>
      </c>
      <c r="E26" s="56">
        <v>0</v>
      </c>
      <c r="F26" s="56">
        <v>0</v>
      </c>
      <c r="G26" s="56">
        <v>0</v>
      </c>
      <c r="H26" s="56">
        <v>0</v>
      </c>
      <c r="I26" s="56">
        <v>0</v>
      </c>
    </row>
    <row r="27" spans="1:9" ht="30" x14ac:dyDescent="0.25">
      <c r="A27" s="57" t="s">
        <v>172</v>
      </c>
      <c r="B27" s="58" t="s">
        <v>173</v>
      </c>
      <c r="C27" s="59">
        <v>24</v>
      </c>
      <c r="D27" s="60">
        <v>0</v>
      </c>
      <c r="E27" s="60">
        <v>0</v>
      </c>
      <c r="F27" s="60">
        <v>0</v>
      </c>
      <c r="G27" s="60">
        <v>0</v>
      </c>
      <c r="H27" s="60">
        <v>0</v>
      </c>
      <c r="I27" s="60">
        <v>0</v>
      </c>
    </row>
    <row r="28" spans="1:9" ht="30" x14ac:dyDescent="0.25">
      <c r="A28" s="53" t="s">
        <v>174</v>
      </c>
      <c r="B28" s="54" t="s">
        <v>175</v>
      </c>
      <c r="C28" s="55">
        <v>25</v>
      </c>
      <c r="D28" s="56">
        <v>7560889</v>
      </c>
      <c r="E28" s="56">
        <v>6928472</v>
      </c>
      <c r="F28" s="56">
        <v>7621319.2000000002</v>
      </c>
      <c r="G28" s="56">
        <v>8383451.1200000001</v>
      </c>
      <c r="H28" s="56">
        <v>9221796.2320000008</v>
      </c>
      <c r="I28" s="56">
        <v>10143975.8552</v>
      </c>
    </row>
    <row r="29" spans="1:9" ht="30" x14ac:dyDescent="0.25">
      <c r="A29" s="57" t="s">
        <v>176</v>
      </c>
      <c r="B29" s="58" t="s">
        <v>177</v>
      </c>
      <c r="C29" s="59">
        <v>26</v>
      </c>
      <c r="D29" s="60">
        <v>2454088</v>
      </c>
      <c r="E29" s="60">
        <v>2380850</v>
      </c>
      <c r="F29" s="60">
        <v>2618935</v>
      </c>
      <c r="G29" s="60">
        <v>2880828.5</v>
      </c>
      <c r="H29" s="60">
        <v>3168911.35</v>
      </c>
      <c r="I29" s="60">
        <v>3485802.4849999999</v>
      </c>
    </row>
  </sheetData>
  <customSheetViews>
    <customSheetView guid="{51DC1E0B-36BC-4B25-8CEC-CEA7FC7B6471}" topLeftCell="B16">
      <selection activeCell="G32" sqref="G32"/>
      <pageMargins left="0.7" right="0.7" top="0.75" bottom="0.75" header="0.3" footer="0.3"/>
    </customSheetView>
    <customSheetView guid="{A23C5091-B5CE-46E8-86BD-E5C724E3303B}" topLeftCell="B16">
      <selection activeCell="G32" sqref="G32"/>
      <pageMargins left="0.7" right="0.7" top="0.75" bottom="0.75" header="0.3" footer="0.3"/>
    </customSheetView>
  </customSheetViews>
  <mergeCells count="2">
    <mergeCell ref="A1:I1"/>
    <mergeCell ref="B3:C3"/>
  </mergeCells>
  <dataValidations count="2">
    <dataValidation operator="greaterThanOrEqual" allowBlank="1" showInputMessage="1" showErrorMessage="1" sqref="D4:I5" xr:uid="{00000000-0002-0000-0200-000000000000}"/>
    <dataValidation type="whole" operator="greaterThanOrEqual" allowBlank="1" showInputMessage="1" showErrorMessage="1" errorTitle="Uwaga!" error="Proszę podać kwotę w pełnych złotych." promptTitle="Uwaga!" prompt="Proszę podać kwotę w pełnych złotych." sqref="D6:I29" xr:uid="{00000000-0002-0000-0200-000001000000}">
      <formula1>0</formula1>
    </dataValidation>
  </dataValidation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7o3I3CvAr6kozo28lZGUyfCPjaGRIQyyF1MbBlxOFDw=</DigestValue>
    </Reference>
    <Reference Type="http://www.w3.org/2000/09/xmldsig#Object" URI="#idOfficeObject">
      <DigestMethod Algorithm="http://www.w3.org/2001/04/xmlenc#sha256"/>
      <DigestValue>jhKyiV14qam/GmieWlzTpHQ1h87dQDcMKzGnzByfgAE=</DigestValue>
    </Reference>
    <Reference Type="http://uri.etsi.org/01903#SignedProperties" URI="#idSignedProperties">
      <Transforms>
        <Transform Algorithm="http://www.w3.org/TR/2001/REC-xml-c14n-20010315"/>
      </Transforms>
      <DigestMethod Algorithm="http://www.w3.org/2001/04/xmlenc#sha256"/>
      <DigestValue>nOhIZe3/9sqloVsb6se4MPM3hlt9ps6ANgdhCsLvGaQ=</DigestValue>
    </Reference>
  </SignedInfo>
  <SignatureValue>BLZdOynxl5Ur7dCacy8QmKxkNuY0zxGoyl67dGf/rH+VfEqFMk1celBnt2xE/QqkrNHJaHq6GHP6
RFEtU0FGKyEvOYw2o0Dac62hQpXc+PvsP6duJh/csk7HvOzsywSrcLhpWA9heQz8pYQYt79objaW
MpVu5MdNaSGW3qUcGJPTgGzVWEph1AyK4vAoc2V1aunN76W6V7Ke+I87J7VAFLkdhOAAGXNa3rqM
DP748xlesTkuTZJMAjtA66YSHmUvYz5eMfksczFBss0ZOayXrcrmyGtYW6ZU5iTORF0K75JisAvw
C4lxFO3a4tsGxyCEaU21Ghy5EwJrb6vmOTW6mkIYBvQftY+in0NH8GUxgQtHJHKtz4m4b+iD+h0E
Yh7JFjydUSsIowYreeUGJkYpzbtegHdTLRNdNg7uilhjc36/ayMzQFSCPeQRzwlGZoTrnKXO+rFx
yBHz0heBUyXpHBnWwoOmEeJ1xrQo9yKFDU+2AcV1sYYuRykclhC71aaz</SignatureValue>
  <KeyInfo>
    <X509Data>
      <X509Certificate>MIIIazCCBlOgAwIBAgIST3RW11BnVe4Kk+tb62R1rNVeMA0GCSqGSIb3DQEBCwUAMG8xGTAXBgNVBGEMEFZBVFBMLTk1MTIzNTIzNzkxCzAJBgNVBAYTAlBMMRwwGgYDVQQKDBNFdXJvQ2VydCBTcC4geiBvLm8uMScwJQYDVQQDDB5DZW50cnVtIEt3YWxpZmlrb3dhbmUgRXVyb0NlcnQwHhcNMjIxMjE2MTQ1ODI1WhcNMjQxMjE1MTQ1ODI1WjBlMRowGAYDVQQDDBFBZGFtIEthbWlsIEdsYXplcjEaMBgGA1UEBQwRUE5PUEwtNzcxMTE1MTIzNTcxDzANBgNVBAQMBkdsYXplcjENMAsGA1UEKgwEQWRhbTELMAkGA1UEBhMCUEwwggGiMA0GCSqGSIb3DQEBAQUAA4IBjwAwggGKAoIBgQDIZ2OsrQJCfIrXFjRlpYIC3sBp9ksA+gjQg2labIhkU4dGTXPoCOwTHdgIgpyqNuZRTW8Rft5HBNipAsjY0HrvaP8zUTvkUk08Z8jyMB9ZcduvLMd2lsJxKFMxUa/c3pyYYzRicqd1EmS+KBvqeOHrUOgnbqnIcgAV7cz6RdPp6vqEpDAEWIBGEyEUPeheRlDQpYYnw2feD7En/RnB0iBQ68mj1JFAeO8QwtkszFN4rFKDlps2My6GsknUgLuUDBKuzK6xT/GFGXAEaCGB51312i0rTmxvF47IysAShxkEk2KMmqE8nd9tSWkUKym7g7RjimpIsrCWEgcTP7h8mgigb3SU6Yfa+u7cbKofxefF6P2MzXMDDihleTr6aqhErG6tCiejK++/DIwRB3g8EJNcjNnXkakAsQe5iyznHD1Pfimsjh1aJmDpUh8aebslioBEyoUF9P28Dbb/bOupZZG3e4x6HPwEW6bOLftch1mY6RjGoxXrAM3bzKI+lHwzSTcCAwEAAaOCA4kwggOFMB8GA1UdIwQYMBaAFHRicJn/G2A7xGS1hB+jFQxcy1+9MB0GA1UdDgQWBBTQuETLTzxe/D+pehTlt34oULU20TAPBgNVHRMBAf8EBTADAQEAMA4GA1UdDwEB/wQEAwIGQDCCAjcGA1UdIASCAi4wggIqMIICEQYKKoRoAYb4fwECAjCCAgEwMAYIKwYBBQUHAgEWJGh0dHA6Ly93d3cuZXVyb2NlcnQucGwvcmVwb3p5dG9yaXVtLzCCAcsGCCsGAQUFBwICMIIBvQyCAblDZXJ0eWZpa2F0IHd5c3Rhd2lvbnkgemdvZG5pZSB6IGFrdHVhbG55bSBkb2t1bWVudGVtOiBQb2xpdHlrYSBDZXJ0eWZpa2FjamkgaSBLb2Rla3MgUG9zdGVwb3dhbmlhIENlcnR5ZmlrYWN5am5lZ28gS3dhbGlmaWtvd2FueWNoIFVzbHVnIFphdWZhbmlhIEV1cm9DZXJ0LCB6bmFqZHVqYWN5bSBzaWUgdyByZXBvenl0b3JpdW06IGh0dHA6Ly93d3cuZXVyb2NlcnQucGwvcmVwb3p5dG9yaXVtLy5UaGlzIGNlcnRpZmljYXRlIHdhcyBpc3N1ZWQgYWNjb3JkaW5nIHRvIHRoZSBjdXJyZW50IGRvY3VtZW50OiBDZXJ0aWZpY2F0ZSBQb2xpY3kgYW5kIENlcnRpZmljYXRpb24gUHJhY3RpY2UgU3RhdGVtZW50IG9mIEV1cm9DZXJ0IFF1YWxpZmllZCBUcnVzdCBTZXJ2aWNlcywgd2hpY2ggY2FuIGJlIGZvdW5kIGF0IGh0dHA6Ly93d3cuZXVyb2NlcnQucGwvcmVwb3p5dG9yaXVtLy4wCQYHBACL7EABAjAIBgYEAI96AQIwMQYDVR0fBCowKDAmoCSgIoYgaHR0cDovL2NybC5ldXJvY2VydC5wbC9xY2EwMy5jcmwwewYIKwYBBQUHAQEEbzBtMCgGCCsGAQUFBzABhhxodHRwOi8vY3JsLmV1cm9jZXJ0LnBsL09DU1AvMEEGCCsGAQUFBzAChjVodHRwczovL2V1cm9jZXJ0LnBsL3B1Yi9QcmF3by9RQ0EwM19FdXJvY2VydF8yMDE3LmRlcjA3BggrBgEFBQcBAwQrMCkwCAYGBACORgEBMAgGBgQAjkYBBDATBgYEAI5GAQYwCQYHBACORgEGATANBgkqhkiG9w0BAQsFAAOCAgEAlmmA3eqJy4ZUXQtSqcPunUkD1BM9vFODkxtzUy6yP12j0Z5sIJGF8+YO0x3zFOWVt2JI1SnIRIxxN3FcWqLVsF9JfIB3s6sYb8+okUy5+mUJhI5MTUX1ismcjydz26yQaZdZ9NXj5KjDQwNQB8PxE3dXdewKn6z/sKFVuNDe6UitOKi+jKub9e0ydVD/oDTgFaaxfnWqGuJe83T2i6KrkMWMfkkNRZoLP5CiygTsUIzY8t5YThHAzQpfASp3cy3g6M+Ul6jGUlGFE1bQj9AhAq8K/+lZV5q0/NEVdsLM0KqECIIcLmVL3Rr2J06RbICAoUEli4627a20ZLVm16CBI7JiU0lBf2vI9MyLgL+Oaqn1oyA8MFk7P+UqH0yc8RRKZeuQzbFUKaNsRpOQmo+lEupLq3NYHew61ov3LvQT92qFIelv2hHAad7PEWmGeIhKYZ8OtXKKTfh51+S5lABIziBYeNIESY1CTAlbSS5uqptjEic+IsaPuaZXYfDgqedSNwxKU65mY+lnlKPk797/Zp0oCTW1y+duO5Oj3C2kGJKjAiARhPvv5bE17waPTgEbWREU7Ls+m0fx+9of3eEV6jM1DBenxeCTBlrn8r+CFGa0t8tuolVYIxc37nBTecPZyyQmEa0bDhBFbjMG1je3CPmBSLTD0EOCJ08sdQTcgL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xekphO+qHhjYDQqJEJu5elqfMIJMs35X29eBslUyCC0=</DigestValue>
      </Reference>
      <Reference URI="/xl/calcChain.xml?ContentType=application/vnd.openxmlformats-officedocument.spreadsheetml.calcChain+xml">
        <DigestMethod Algorithm="http://www.w3.org/2001/04/xmlenc#sha256"/>
        <DigestValue>2J402xYbJffco33UjhZqhCvFmhVmGUgFtmDPMQWeqDo=</DigestValue>
      </Reference>
      <Reference URI="/xl/comments1.xml?ContentType=application/vnd.openxmlformats-officedocument.spreadsheetml.comments+xml">
        <DigestMethod Algorithm="http://www.w3.org/2001/04/xmlenc#sha256"/>
        <DigestValue>KqUat/cKmf4x9dT+ZwmQ2iShD5iETg2zemtv1WsrVFo=</DigestValue>
      </Reference>
      <Reference URI="/xl/drawings/vmlDrawing1.vml?ContentType=application/vnd.openxmlformats-officedocument.vmlDrawing">
        <DigestMethod Algorithm="http://www.w3.org/2001/04/xmlenc#sha256"/>
        <DigestValue>9xS7ut/hqcciAGNtEBT/8fp5FtmMtKQv1IsdCy9bGCA=</DigestValue>
      </Reference>
      <Reference URI="/xl/printerSettings/printerSettings1.bin?ContentType=application/vnd.openxmlformats-officedocument.spreadsheetml.printerSettings">
        <DigestMethod Algorithm="http://www.w3.org/2001/04/xmlenc#sha256"/>
        <DigestValue>SzbxA62us1LaMVhiznzbZ3mQstPQEl/Ij1VoQPF17SY=</DigestValue>
      </Reference>
      <Reference URI="/xl/printerSettings/printerSettings2.bin?ContentType=application/vnd.openxmlformats-officedocument.spreadsheetml.printerSettings">
        <DigestMethod Algorithm="http://www.w3.org/2001/04/xmlenc#sha256"/>
        <DigestValue>SzbxA62us1LaMVhiznzbZ3mQstPQEl/Ij1VoQPF17SY=</DigestValue>
      </Reference>
      <Reference URI="/xl/printerSettings/printerSettings3.bin?ContentType=application/vnd.openxmlformats-officedocument.spreadsheetml.printerSettings">
        <DigestMethod Algorithm="http://www.w3.org/2001/04/xmlenc#sha256"/>
        <DigestValue>SzbxA62us1LaMVhiznzbZ3mQstPQEl/Ij1VoQPF17SY=</DigestValue>
      </Reference>
      <Reference URI="/xl/sharedStrings.xml?ContentType=application/vnd.openxmlformats-officedocument.spreadsheetml.sharedStrings+xml">
        <DigestMethod Algorithm="http://www.w3.org/2001/04/xmlenc#sha256"/>
        <DigestValue>Q7Es51dsCVQPYi9fSaj3Q6ruO4zjHAn7UHou7/ug7xM=</DigestValue>
      </Reference>
      <Reference URI="/xl/styles.xml?ContentType=application/vnd.openxmlformats-officedocument.spreadsheetml.styles+xml">
        <DigestMethod Algorithm="http://www.w3.org/2001/04/xmlenc#sha256"/>
        <DigestValue>db5HkULx4bsalN8N072+xGMgD2YnJAfDqf2HeTaw0VY=</DigestValue>
      </Reference>
      <Reference URI="/xl/theme/theme1.xml?ContentType=application/vnd.openxmlformats-officedocument.theme+xml">
        <DigestMethod Algorithm="http://www.w3.org/2001/04/xmlenc#sha256"/>
        <DigestValue>fQPygtOq4grjGvBb1aEvvHXkYOSKPlcT4c0MjpXiaZE=</DigestValue>
      </Reference>
      <Reference URI="/xl/workbook.xml?ContentType=application/vnd.openxmlformats-officedocument.spreadsheetml.sheet.main+xml">
        <DigestMethod Algorithm="http://www.w3.org/2001/04/xmlenc#sha256"/>
        <DigestValue>4MH1QTzWPy34HBcgM6lrfTUv7n5YX5cBphCFznu4lZk=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0EskenBcwCubcQq4I6cIQayB8LxPdD7VINsl1lcpHFI=</DigestValue>
      </Reference>
      <Reference URI="/xl/worksheets/sheet1.xml?ContentType=application/vnd.openxmlformats-officedocument.spreadsheetml.worksheet+xml">
        <DigestMethod Algorithm="http://www.w3.org/2001/04/xmlenc#sha256"/>
        <DigestValue>mi47NB7Y1gPbgxZrmqlQ7r8aGRkyTWs+5GNg2hTE9PY=</DigestValue>
      </Reference>
      <Reference URI="/xl/worksheets/sheet2.xml?ContentType=application/vnd.openxmlformats-officedocument.spreadsheetml.worksheet+xml">
        <DigestMethod Algorithm="http://www.w3.org/2001/04/xmlenc#sha256"/>
        <DigestValue>P5nKj68gMZponzLc7UaTgyzEZZIZLf0Hz8JxgMu2z7A=</DigestValue>
      </Reference>
      <Reference URI="/xl/worksheets/sheet3.xml?ContentType=application/vnd.openxmlformats-officedocument.spreadsheetml.worksheet+xml">
        <DigestMethod Algorithm="http://www.w3.org/2001/04/xmlenc#sha256"/>
        <DigestValue>NRLVhgpmVjhg/BG8+8HzxzNwQ824YwcwmaBOzqVZHwo=</DigestValue>
      </Reference>
    </Manifest>
    <SignatureProperties>
      <SignatureProperty Id="idSignatureTime" Target="#idPackageSignature">
        <mdssi:SignatureTime xmlns:mdssi="http://schemas.openxmlformats.org/package/2006/digital-signature">
          <mdssi:Format>YYYY-MM-DDThh:mm:ssTZD</mdssi:Format>
          <mdssi:Value>2024-03-13T12:43:43Z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Za zgodność z oryginałem</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2024-03-13T12:43:43Z</xd:SigningTime>
          <xd:SigningCertificate>
            <xd:Cert>
              <xd:CertDigest>
                <DigestMethod Algorithm="http://www.w3.org/2001/04/xmlenc#sha256"/>
                <DigestValue>Uv4AIFloJpQCZEjkIcN35qyKQWQ1Y17BruR185tUAyQ=</DigestValue>
              </xd:CertDigest>
              <xd:IssuerSerial>
                <X509IssuerName>CN=Centrum Kwalifikowane EuroCert, O=EuroCert Sp. z o.o., C=PL, OID.2.5.4.97=VATPL-9512352379</X509IssuerName>
                <X509SerialNumber>6921458774754130297629284415541730882671966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Dokument zatwierdzony przez</xd:Description>
            </xd:CommitmentTypeId>
            <xd:AllSignedDataObjects/>
            <xd:CommitmentTypeQualifiers>
              <xd:CommitmentTypeQualifier>Za zgodność z oryginałem</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Program restrukturyzacji</vt:lpstr>
      <vt:lpstr>Prognoza - RZiS</vt:lpstr>
      <vt:lpstr>Prognoza - zobowiązania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Leśniak Krzysztof</dc:creator>
  <cp:lastModifiedBy>Marcin Leśniak</cp:lastModifiedBy>
  <dcterms:created xsi:type="dcterms:W3CDTF">2023-01-10T10:53:26Z</dcterms:created>
  <dcterms:modified xsi:type="dcterms:W3CDTF">2023-10-05T12:46:13Z</dcterms:modified>
</cp:coreProperties>
</file>